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345" activeTab="2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list'!$A:$M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<sst xmlns="http://schemas.openxmlformats.org/spreadsheetml/2006/main" count="1093" uniqueCount="507">
  <si>
    <t>a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</si>
  <si>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</si>
  <si>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</si>
  <si>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</si>
  <si>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</si>
  <si>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</si>
  <si>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</si>
  <si>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</si>
  <si>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</si>
  <si>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</si>
  <si>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</si>
  <si>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</si>
  <si>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</si>
  <si>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</si>
  <si>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</si>
  <si>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</si>
  <si>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</si>
  <si>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</si>
  <si>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</si>
  <si>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</si>
  <si>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</si>
  <si>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</si>
  <si>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</si>
  <si>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</si>
  <si>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</si>
  <si>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</si>
  <si>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</si>
  <si>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</si>
  <si>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</si>
  <si>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</si>
  <si>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</si>
  <si>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</si>
  <si>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</si>
  <si>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</si>
  <si>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</si>
  <si>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</si>
  <si>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</si>
  <si>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</si>
  <si>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</si>
  <si>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</si>
  <si>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</si>
  <si>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</si>
  <si>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</si>
  <si>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</si>
  <si>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</si>
  <si>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</si>
  <si>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</si>
  <si>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</si>
  <si>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</si>
  <si>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</si>
  <si>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</si>
  <si>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</si>
  <si>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</si>
  <si>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</si>
  <si>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</si>
  <si>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</si>
  <si>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</si>
  <si>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</si>
  <si>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</si>
  <si>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</si>
  <si>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</si>
  <si>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</si>
  <si>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</si>
  <si>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</si>
  <si>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</si>
  <si>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</si>
  <si>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</si>
  <si>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</si>
  <si>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</si>
  <si>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</si>
  <si>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</si>
  <si>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</si>
  <si>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</si>
  <si>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</si>
  <si>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</si>
  <si>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</si>
  <si>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</si>
  <si>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</si>
  <si>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</si>
  <si>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</si>
  <si>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</si>
  <si>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</si>
  <si>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</si>
  <si>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</si>
  <si>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</si>
  <si>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</si>
  <si>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</si>
  <si>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</si>
  <si>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</si>
  <si>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</si>
  <si>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</si>
  <si>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</si>
  <si>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</si>
  <si>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</si>
  <si>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</si>
  <si>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</si>
  <si>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</si>
  <si>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</si>
  <si>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</si>
  <si>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</si>
  <si>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</si>
  <si>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</si>
  <si>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Odberateľ: SOŠS, Pplk. Pľjušťa 29, Skalica</t>
  </si>
  <si>
    <t>Projektant: Ing. Vladimír Ovečka</t>
  </si>
  <si>
    <t xml:space="preserve">JKSO : </t>
  </si>
  <si>
    <t>Stavba : Oprava strechy skladu SOŠS Skalica - dielne OV - Havarijný stav</t>
  </si>
  <si>
    <t>Ing. Vladimír Ovečka</t>
  </si>
  <si>
    <t>Ceny</t>
  </si>
  <si>
    <t xml:space="preserve"> Ing. Vladimír Ovečka</t>
  </si>
  <si>
    <t xml:space="preserve"> Stavba : Oprava strechy skladu SOŠS Skalica - dielne OV - Havarijný stav</t>
  </si>
  <si>
    <t>JKSO :</t>
  </si>
  <si>
    <t>SOŠS, Pplk. Pľjušťa 29, Skalica</t>
  </si>
  <si>
    <t/>
  </si>
  <si>
    <t>M3 OP</t>
  </si>
  <si>
    <t>M2 UP</t>
  </si>
  <si>
    <t>M2 ZP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</si>
  <si>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</si>
  <si>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</si>
  <si>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</si>
  <si>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</si>
  <si>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</si>
  <si>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</si>
  <si>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</si>
  <si>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</si>
  <si>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</si>
  <si>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</si>
  <si>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</si>
  <si>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</si>
  <si>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</si>
  <si>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3 - ZVISLÉ A KOMPLETNÉ KONŠTRUKCIE</t>
  </si>
  <si>
    <t>011</t>
  </si>
  <si>
    <t xml:space="preserve">31127-2111   </t>
  </si>
  <si>
    <t xml:space="preserve">Murivo nosné porobet tvárnice-PPT-hlad.Ytong, 200mm, P2-400                                                             </t>
  </si>
  <si>
    <t xml:space="preserve">m3      </t>
  </si>
  <si>
    <t xml:space="preserve">                    </t>
  </si>
  <si>
    <t>45.25.50</t>
  </si>
  <si>
    <t xml:space="preserve">1202010203016       </t>
  </si>
  <si>
    <t xml:space="preserve">"murivo atiky a strechy"                                                                                                </t>
  </si>
  <si>
    <t>0,20*1,50*6,75*1,15 =   2.329</t>
  </si>
  <si>
    <t>0,20*1,50*4,50*2*1,15 =   3.105</t>
  </si>
  <si>
    <t xml:space="preserve">"domur. niky eli"                                                                                                       </t>
  </si>
  <si>
    <t xml:space="preserve">0,20*1,0*1,50*1,15-0,345                                                                                                </t>
  </si>
  <si>
    <t xml:space="preserve">31127-2312   </t>
  </si>
  <si>
    <t xml:space="preserve">Murivo presné porobet tvárnice PPT-hlad.Ytong, 300mm, P2-400                                                            </t>
  </si>
  <si>
    <t xml:space="preserve">1202020203048       </t>
  </si>
  <si>
    <t xml:space="preserve">"zamurovanie okenného otvoru"                                                                                           </t>
  </si>
  <si>
    <t>0,30*1,90*2,20*1,15 =   1.442</t>
  </si>
  <si>
    <t xml:space="preserve">"domurovanie dverného otvoru                                                                                            </t>
  </si>
  <si>
    <t xml:space="preserve">0,30*0,40*2,0*2*1,15-0,552                                                                                              </t>
  </si>
  <si>
    <t xml:space="preserve">"murivo pilierov atiky"                                                                                                 </t>
  </si>
  <si>
    <t>0,30*0,30*1,0*1,15 =   0.104</t>
  </si>
  <si>
    <t>0,30*0,50*1,0*1,15 =   0.173</t>
  </si>
  <si>
    <t xml:space="preserve">3 - ZVISLÉ A KOMPLETNÉ KONŠTRUKCIE  spolu: </t>
  </si>
  <si>
    <t>4 - VODOROVNÉ KONŠTRUKCIE</t>
  </si>
  <si>
    <t xml:space="preserve">41394-1123   </t>
  </si>
  <si>
    <t xml:space="preserve">Osadenie ocel. valc. nosníkov v stropoch I, U, L č. 14-22                                                               </t>
  </si>
  <si>
    <t xml:space="preserve">t       </t>
  </si>
  <si>
    <t xml:space="preserve">1207041301002       </t>
  </si>
  <si>
    <t xml:space="preserve">"2 x U180 dl. 6400mm, U180 - 22kg/m"                                                                                    </t>
  </si>
  <si>
    <t>22,00*2*6,40*1,15/1000 =   0.324</t>
  </si>
  <si>
    <t>MAT</t>
  </si>
  <si>
    <t xml:space="preserve">134 809100   </t>
  </si>
  <si>
    <t xml:space="preserve">Tyč oceľová I S235JR G2,H,C (11 375) označenie prierezu  180                                                            </t>
  </si>
  <si>
    <t>27.10.70</t>
  </si>
  <si>
    <t>"OK nosníkov" 0,32384 =   0.324</t>
  </si>
  <si>
    <t>"platne, spoje, prierez, kotvenie 25%" 0,25*0,32384 =   0.081</t>
  </si>
  <si>
    <t xml:space="preserve">41638-1123   </t>
  </si>
  <si>
    <t xml:space="preserve">Lôžko železobet. z cem. C25/30 hr. 12 cm pred osadením nosníkov                                                         </t>
  </si>
  <si>
    <t xml:space="preserve">m2      </t>
  </si>
  <si>
    <t>45.25.32</t>
  </si>
  <si>
    <t xml:space="preserve">110701              </t>
  </si>
  <si>
    <t xml:space="preserve">"lôžko pre osadenie U nosníkov"                                                                                         </t>
  </si>
  <si>
    <t>0,50*0,50*2 =   0.500</t>
  </si>
  <si>
    <t xml:space="preserve">41732-1515   </t>
  </si>
  <si>
    <t xml:space="preserve">Stužujúce pásy a vence zo železobetónu tr. C25/30                                                                       </t>
  </si>
  <si>
    <t xml:space="preserve">11070202            </t>
  </si>
  <si>
    <t>0,30*0,30*(5,00+6,75+5,00)*1,15 =   1.734</t>
  </si>
  <si>
    <t xml:space="preserve">41735-1115   </t>
  </si>
  <si>
    <t xml:space="preserve">Debnenie stužujúcich pásov a vencov zhotovenie                                                                          </t>
  </si>
  <si>
    <t xml:space="preserve">1107031201111       </t>
  </si>
  <si>
    <t>2*0,30*(5,00+6,75+5,00)*1,15 =   11.558</t>
  </si>
  <si>
    <t xml:space="preserve">41735-1116   </t>
  </si>
  <si>
    <t xml:space="preserve">Debnenie stužujúcich pásov a vencov odstránenie                                                                         </t>
  </si>
  <si>
    <t xml:space="preserve">1107031201112       </t>
  </si>
  <si>
    <t xml:space="preserve">41736-1821   </t>
  </si>
  <si>
    <t xml:space="preserve">Výstuž stužujúcich pásov, vencov BSt 500 (10505)                                                                        </t>
  </si>
  <si>
    <t xml:space="preserve">1107032106001       </t>
  </si>
  <si>
    <t xml:space="preserve">"R12 0,89kg/m"                                                                                                          </t>
  </si>
  <si>
    <t>0,89*4*(5,00+6,75+5,00)*1,25/1000 =   0.075</t>
  </si>
  <si>
    <t xml:space="preserve">"R6 0,222kg/m"                                                                                                          </t>
  </si>
  <si>
    <t>0,222*1,65*(5,00+6,75+5,00)/0,25*1,25/1000 =   0.031</t>
  </si>
  <si>
    <t xml:space="preserve">4 - VODOROVNÉ KONŠTRUKCIE  spolu: </t>
  </si>
  <si>
    <t>6 - ÚPRAVY POVRCHOV, PODLAHY, VÝPLNE</t>
  </si>
  <si>
    <t xml:space="preserve">62248-1118   </t>
  </si>
  <si>
    <t xml:space="preserve">Potiahnutie vonk. stien sklovláknitým pletivom vtlačeným do tmelu                                                       </t>
  </si>
  <si>
    <t>45.41.10</t>
  </si>
  <si>
    <t xml:space="preserve">"presieťkovanie vonk. stien atiky"                                                                                      </t>
  </si>
  <si>
    <t>2,0*(7,0+4,0) =   22.000</t>
  </si>
  <si>
    <t xml:space="preserve">"presieťkovanie okolia vetracích otvorov"                                                                               </t>
  </si>
  <si>
    <t xml:space="preserve">0,60*0,60*2*2-1,440                                                                                                     </t>
  </si>
  <si>
    <t xml:space="preserve">"presieťkovanie vnút. domurovaných konštr."                                                                             </t>
  </si>
  <si>
    <t xml:space="preserve">2,0*2,50-5,000                                                                                                          </t>
  </si>
  <si>
    <t xml:space="preserve">(0,50+0,30+0,50)*2,0*2-5,200                                                                                            </t>
  </si>
  <si>
    <t>.</t>
  </si>
  <si>
    <t xml:space="preserve">631 272600   </t>
  </si>
  <si>
    <t xml:space="preserve">Tkanina sklenená R 120- 100cm                                                                                           </t>
  </si>
  <si>
    <t>17.20.40</t>
  </si>
  <si>
    <t>22,000*1,25 =   27.500</t>
  </si>
  <si>
    <t xml:space="preserve">62525-3112   </t>
  </si>
  <si>
    <t xml:space="preserve">Zateplenie vonk. konštr.doskami NOBASIL FKD 175kg/m3 systém hr. 100 mm s prikotv. a presieťkovaním                      </t>
  </si>
  <si>
    <t xml:space="preserve">  .  .  </t>
  </si>
  <si>
    <t xml:space="preserve">"zateplenie steny pri žľabe s2"                                                                                         </t>
  </si>
  <si>
    <t>1,0*7,0 =   7.000</t>
  </si>
  <si>
    <t xml:space="preserve">62525-8105   </t>
  </si>
  <si>
    <t xml:space="preserve">Doteplenie vonk. a vnút. konštr. bez povrch. úpravy XPS Styrodur 2800 C lep. s prikotv. a presieťkovaním hr. izol. 50mm </t>
  </si>
  <si>
    <t xml:space="preserve">"horná a vnútorná strana atiky"                                                                                         </t>
  </si>
  <si>
    <t>(0,50+0,30)*(4,50+6,75+4,50) =   12.600</t>
  </si>
  <si>
    <t xml:space="preserve">62525-8110   </t>
  </si>
  <si>
    <t>Doteplenie vonk. a vnút. konštr. bez povrch. úpravy XPS Styrodur 2800 C lep. s prikotv. a presieťkovaním hr. izol. 100mm</t>
  </si>
  <si>
    <t xml:space="preserve">"obklad žb venca"                                                                                                       </t>
  </si>
  <si>
    <t>0,30*(5,00+6,75+5,00) =   5.025</t>
  </si>
  <si>
    <t xml:space="preserve">"vnútorné zateplenie steny s4"                                                                                          </t>
  </si>
  <si>
    <t xml:space="preserve">2,00*(5,85+2,90)-17,500                                                                                                 </t>
  </si>
  <si>
    <t xml:space="preserve">"vnútorné zateplenie steny s5"                                                                                          </t>
  </si>
  <si>
    <t xml:space="preserve">3,0*(5,85+2,90)-26,250                                                                                                  </t>
  </si>
  <si>
    <t xml:space="preserve">6 - ÚPRAVY POVRCHOV, PODLAHY, VÝPLNE  spolu: </t>
  </si>
  <si>
    <t>9 - OSTATNÉ KONŠTRUKCIE A PRÁCE</t>
  </si>
  <si>
    <t>003</t>
  </si>
  <si>
    <t xml:space="preserve">94194-1042   </t>
  </si>
  <si>
    <t xml:space="preserve">Montáž lešenia ľahk. radového s podlahami š. do 1,2 m v. do 10 m                                                        </t>
  </si>
  <si>
    <t>45.25.10</t>
  </si>
  <si>
    <t xml:space="preserve">0301010102002       </t>
  </si>
  <si>
    <t>5,0*(5,0+6,75+5,0) =   83.750</t>
  </si>
  <si>
    <t>4,0*(2,90+5,85+2,90) =   46.600</t>
  </si>
  <si>
    <t xml:space="preserve">94194-1292   </t>
  </si>
  <si>
    <t xml:space="preserve">Príplatok za prvý a každý ďalší mesiac použitia lešenia k pol. -1042                                                    </t>
  </si>
  <si>
    <t xml:space="preserve">0301010102092       </t>
  </si>
  <si>
    <t xml:space="preserve">94194-1842   </t>
  </si>
  <si>
    <t xml:space="preserve">Demontáž lešenia ľahk. radového s podlahami š. do 1,2 m v. do 10 m                                                      </t>
  </si>
  <si>
    <t xml:space="preserve">0301010102502       </t>
  </si>
  <si>
    <t>013</t>
  </si>
  <si>
    <t xml:space="preserve">96203-2254   </t>
  </si>
  <si>
    <t xml:space="preserve">Búranie muriva z tehál cem. na MC alebo otvorov nad 4 m2                                                                </t>
  </si>
  <si>
    <t>45.11.11</t>
  </si>
  <si>
    <t xml:space="preserve">0501020300003       </t>
  </si>
  <si>
    <t xml:space="preserve">"rímsové murivo"                                                                                                        </t>
  </si>
  <si>
    <t>0,30*0,50*7,00 =   1.050</t>
  </si>
  <si>
    <t>0,15*0,30*7,00 =   0.315</t>
  </si>
  <si>
    <t>015</t>
  </si>
  <si>
    <t xml:space="preserve">96606-8101   </t>
  </si>
  <si>
    <t xml:space="preserve">Demontáž drev. konštrukcie výplňovej, alebo doplnkovej                                                                  </t>
  </si>
  <si>
    <t xml:space="preserve">0502090600203       </t>
  </si>
  <si>
    <t xml:space="preserve">"debnenie strechy"                                                                                                      </t>
  </si>
  <si>
    <t>0,024*7,0*9,50 =   1.596</t>
  </si>
  <si>
    <t xml:space="preserve">"štítová stena a bočné steny"                                                                                           </t>
  </si>
  <si>
    <t>0,024*(1,0+1,50)/2*9,50+0,032*0,60*7,0*2 =   0.554</t>
  </si>
  <si>
    <t xml:space="preserve">"podbitie podhľadu"                                                                                                     </t>
  </si>
  <si>
    <t>0,024*6,0*2,90 =   0.418</t>
  </si>
  <si>
    <t>0,024*6,0*5,00 =   0.720</t>
  </si>
  <si>
    <t xml:space="preserve">96606-8102   </t>
  </si>
  <si>
    <t xml:space="preserve">Demontáž drev. konštrukcie nosnej, alebo podkladnej                                                                     </t>
  </si>
  <si>
    <t xml:space="preserve">0502090600204       </t>
  </si>
  <si>
    <t xml:space="preserve">"väzničky 24/140"                                                                                                       </t>
  </si>
  <si>
    <t>0,024*0,140*7,0*8*2 =   0.376</t>
  </si>
  <si>
    <t xml:space="preserve">"priehradové väzníky 2x24/160"                                                                                          </t>
  </si>
  <si>
    <t>3*0,024*0,160*(8,50+9,50+3,0*2+1,50*2+1,20*2+0,50*2+1,50*2)*3 =   1.154</t>
  </si>
  <si>
    <t xml:space="preserve">"stužidlá 24/160"                                                                                                       </t>
  </si>
  <si>
    <t>0,024*0,160*7,0*10 =   0.269</t>
  </si>
  <si>
    <t xml:space="preserve">"nosníky podhľadu"                                                                                                      </t>
  </si>
  <si>
    <t>0,060*0,160*6,0*16 =   0.922</t>
  </si>
  <si>
    <t xml:space="preserve">97901-1111   </t>
  </si>
  <si>
    <t xml:space="preserve">Zvislá a vodorovná doprava sute a vybúr. hmôt za prvé podlažie                                                          </t>
  </si>
  <si>
    <t xml:space="preserve">0508018501001       </t>
  </si>
  <si>
    <t>"asf. lepenka" 0,931 =   0.931</t>
  </si>
  <si>
    <t>"ost.suť" 3,661-0,931 =   2.730</t>
  </si>
  <si>
    <t>"drevo" (3,288+2,721)*0,6 =   3.605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</si>
  <si>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</si>
  <si>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</si>
  <si>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0508020002001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</si>
  <si>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</si>
  <si>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</si>
  <si>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0508020002002       </t>
  </si>
  <si>
    <t>7,266*16 =   116.256</t>
  </si>
  <si>
    <t>211</t>
  </si>
  <si>
    <t xml:space="preserve">97908-7112   </t>
  </si>
  <si>
    <t xml:space="preserve">Nakladanie sute                                                                                                         </t>
  </si>
  <si>
    <t xml:space="preserve">0508038801220       </t>
  </si>
  <si>
    <t>006</t>
  </si>
  <si>
    <t xml:space="preserve">97909-3111   </t>
  </si>
  <si>
    <t xml:space="preserve">Uloženie sute na skládku s hrubým urovnaním bez zhutnenia                                                               </t>
  </si>
  <si>
    <t xml:space="preserve">0508029000170       </t>
  </si>
  <si>
    <t xml:space="preserve">97910-1757   </t>
  </si>
  <si>
    <t xml:space="preserve">Poplatok za ulož. a znešk. staveb.odpadu na urč.sklád. "N"-nebezpečný odpad                                             </t>
  </si>
  <si>
    <t xml:space="preserve">050803       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</si>
  <si>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</si>
  <si>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</si>
  <si>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99801-1002   </t>
  </si>
  <si>
    <t xml:space="preserve">Presun hmôt pre budovy murované výšky do 12 m                                                                           </t>
  </si>
  <si>
    <t>45.21.6*</t>
  </si>
  <si>
    <t xml:space="preserve">149914              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</si>
  <si>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</si>
  <si>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</si>
  <si>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</si>
  <si>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</si>
  <si>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700</t>
  </si>
  <si>
    <t xml:space="preserve">711.1-11     </t>
  </si>
  <si>
    <t xml:space="preserve">Izolácia proti zemnej vlhkosti vodorovná 1x A500H  2x NA 1x NAP                                                         </t>
  </si>
  <si>
    <t>I</t>
  </si>
  <si>
    <t>45.00.00</t>
  </si>
  <si>
    <t xml:space="preserve">"izolácia pomúrnice a muriva/venca"                                                                                     </t>
  </si>
  <si>
    <t>0,50*7,00 =   3.500</t>
  </si>
  <si>
    <t xml:space="preserve">711 - Izolácie proti vode a vlhkosti  spolu: </t>
  </si>
  <si>
    <t>712 - Povlakové krytiny</t>
  </si>
  <si>
    <t>712</t>
  </si>
  <si>
    <t xml:space="preserve">71230-0833   </t>
  </si>
  <si>
    <t xml:space="preserve">Odstránenie povl. krytiny striech do 10° 3-vrstvovej                                                                    </t>
  </si>
  <si>
    <t>45.22.12</t>
  </si>
  <si>
    <t xml:space="preserve">610201              </t>
  </si>
  <si>
    <t xml:space="preserve">"odstránenie asf. lepenky pôv. strechy"                                                                                 </t>
  </si>
  <si>
    <t>7,0*9,50 =   66.500</t>
  </si>
  <si>
    <t xml:space="preserve">71230-0845   </t>
  </si>
  <si>
    <t xml:space="preserve">Odstránenie atyp ventilačnej hlavice na plochej steche do 10°                                                           </t>
  </si>
  <si>
    <t xml:space="preserve">kus     </t>
  </si>
  <si>
    <t xml:space="preserve">71234-2111   </t>
  </si>
  <si>
    <t xml:space="preserve">Zhotovenie povlakovej krytiny stiech plochých do 10° pásmi pritavením NAIP na celej ploche modifikované pásy            </t>
  </si>
  <si>
    <t xml:space="preserve">"utesnenie napojenia susednej strechy"                                                                                  </t>
  </si>
  <si>
    <t>1,0*(2,0+6,0+2,0+2,0) =   12.000</t>
  </si>
  <si>
    <t xml:space="preserve">628 2D2853   </t>
  </si>
  <si>
    <t xml:space="preserve">Pás elastomer.VEDASPRINT SV hr.4,0 mm, šedý                                                                             </t>
  </si>
  <si>
    <t>26.82.12</t>
  </si>
  <si>
    <t xml:space="preserve">104098              </t>
  </si>
  <si>
    <t>12,000*1,15 =   13.800</t>
  </si>
  <si>
    <t xml:space="preserve">71236-3088   </t>
  </si>
  <si>
    <t xml:space="preserve">Prevedenie krytiny striech do 10°, poist. spoja fólie natavením prechodového pásu                                       </t>
  </si>
  <si>
    <t xml:space="preserve">m       </t>
  </si>
  <si>
    <t>45.22.20</t>
  </si>
  <si>
    <t>2,0+6,0+2,0+2,0 =   12.000</t>
  </si>
  <si>
    <t xml:space="preserve">283 221210   </t>
  </si>
  <si>
    <t xml:space="preserve">Pás spojovací Dilatec BR-500 medzi bitumen. fólie a PVC fólie                                                           </t>
  </si>
  <si>
    <t>25.21.30</t>
  </si>
  <si>
    <t xml:space="preserve">71236-3104   </t>
  </si>
  <si>
    <t xml:space="preserve">Ukotvenie fólie tanier. hmožd. na podklad drevená konštrukcia                                                           </t>
  </si>
  <si>
    <t xml:space="preserve">6102010             </t>
  </si>
  <si>
    <t>40,025*7 =   280.175</t>
  </si>
  <si>
    <t xml:space="preserve">71236-3312   </t>
  </si>
  <si>
    <t xml:space="preserve">Zhotovenie povl. krytiny striech do 10° fól plechy VILPLANYL kútová lišta vnút. rš100                                   </t>
  </si>
  <si>
    <t>4,75+6,30+4,75 =   15.800</t>
  </si>
  <si>
    <t>5,0+5,0 =   10.000</t>
  </si>
  <si>
    <t xml:space="preserve">71236-3313   </t>
  </si>
  <si>
    <t xml:space="preserve">Zhotovenie povl. krytiny striech do 10° fól plechy VILPLANYL kútová lišta vonk. rš100                                   </t>
  </si>
  <si>
    <t>25,800 =   25.800</t>
  </si>
  <si>
    <t xml:space="preserve">71236-3317   </t>
  </si>
  <si>
    <t xml:space="preserve">Zhotovenie povl. krytiny striech do 10° fól plechy VILPLANYL odkvapnica rš 250mm                                        </t>
  </si>
  <si>
    <t xml:space="preserve">71237-1801   </t>
  </si>
  <si>
    <t xml:space="preserve">Zhotovenie povl. krytiny striech do 10° voľne termoplast                                                                </t>
  </si>
  <si>
    <t xml:space="preserve">6102010402001       </t>
  </si>
  <si>
    <t xml:space="preserve">"strecha S1"                                                                                                            </t>
  </si>
  <si>
    <t>5,0*7,0+0,30*(5,0+6,75+5,0) =   40.025</t>
  </si>
  <si>
    <t xml:space="preserve">283 220840   </t>
  </si>
  <si>
    <t xml:space="preserve">Fólia FATRAFOL DR. 810 hr. 1,5mm šedá vrát. doplnkov a príslušenstva                                                    </t>
  </si>
  <si>
    <t>40,025* 1,12000 =   44.828</t>
  </si>
  <si>
    <t xml:space="preserve">71239-1171   </t>
  </si>
  <si>
    <t xml:space="preserve">Zhotovenie povl. krytiny striech do 10° na sucho z podkladnej textílie                                                  </t>
  </si>
  <si>
    <t xml:space="preserve">6102010501001       </t>
  </si>
  <si>
    <t>40,025+13,000 =   53.025</t>
  </si>
  <si>
    <t xml:space="preserve">693 665160   </t>
  </si>
  <si>
    <t xml:space="preserve">Geotextília polypropylénová TATRATEX PP 300g/m2                                                                         </t>
  </si>
  <si>
    <t>17.20.10</t>
  </si>
  <si>
    <t>53,025*1,10 =   58.328</t>
  </si>
  <si>
    <t xml:space="preserve">71287-1801   </t>
  </si>
  <si>
    <t xml:space="preserve">Zhotovenie povl. krytiny striech samost. vytiahnutím fólie PVC voľne položenej                                          </t>
  </si>
  <si>
    <t xml:space="preserve">6102060401001       </t>
  </si>
  <si>
    <t xml:space="preserve">"strecha s2, s3"                                                                                                        </t>
  </si>
  <si>
    <t>0,50*5,0 =   2.500</t>
  </si>
  <si>
    <t>1,50*7,0 =   10.500</t>
  </si>
  <si>
    <t>13,000*1,20 =   15.600</t>
  </si>
  <si>
    <t xml:space="preserve">99871-2102   </t>
  </si>
  <si>
    <t xml:space="preserve">Presun hmôt pre izolácie povlakové v objektoch výšky do 12 m                                                            </t>
  </si>
  <si>
    <t xml:space="preserve">6199610201102       </t>
  </si>
  <si>
    <t xml:space="preserve">712 - Povlakové krytiny  spolu: </t>
  </si>
  <si>
    <t>713 - Izolácie tepelné</t>
  </si>
  <si>
    <t>713</t>
  </si>
  <si>
    <t xml:space="preserve">71314-1135   </t>
  </si>
  <si>
    <t xml:space="preserve">Montáž tep. izolácie striech, prilepenie za studena bodovo 1 vrstva                                                     </t>
  </si>
  <si>
    <t>45.32.11</t>
  </si>
  <si>
    <t>6,50*4,75*2 =   61.750</t>
  </si>
  <si>
    <t xml:space="preserve">283 763090   </t>
  </si>
  <si>
    <t xml:space="preserve">Doska z ľahčeného polystyrénu STABIL 150S 1000x500x120                                                                  </t>
  </si>
  <si>
    <t>25.21.41</t>
  </si>
  <si>
    <t>61,750*2*1,05 =   129.675</t>
  </si>
  <si>
    <t xml:space="preserve">71319-1120   </t>
  </si>
  <si>
    <t xml:space="preserve">Izolácia tepelná podláh, stropov, striech vrchom, položením podkladná fólia                                             </t>
  </si>
  <si>
    <t xml:space="preserve">610302010           </t>
  </si>
  <si>
    <t>6,50*4,75+0,30*(6,50+4,75)*2 =   37.625</t>
  </si>
  <si>
    <t>37,625*1,15 =   43.269</t>
  </si>
  <si>
    <t xml:space="preserve">71319-1410   </t>
  </si>
  <si>
    <t xml:space="preserve">Izolácia tepelná položenie parozábrany z al. folie s prelepením spojov                                                  </t>
  </si>
  <si>
    <t xml:space="preserve">6103020201001       </t>
  </si>
  <si>
    <t xml:space="preserve">628 2H0132   </t>
  </si>
  <si>
    <t xml:space="preserve">Fólia Guttafol DS ALU 1,5x50m                                                                                           </t>
  </si>
  <si>
    <t xml:space="preserve">99871-3102   </t>
  </si>
  <si>
    <t xml:space="preserve">Presun hmôt pre izolácie tepelné v objektoch výšky do 12 m                                                              </t>
  </si>
  <si>
    <t xml:space="preserve">6199610301102       </t>
  </si>
  <si>
    <t xml:space="preserve">713 - Izolácie tepelné  spolu: </t>
  </si>
  <si>
    <t>762 - Konštrukcie tesárske</t>
  </si>
  <si>
    <t>762</t>
  </si>
  <si>
    <t xml:space="preserve">76233-2120   </t>
  </si>
  <si>
    <t xml:space="preserve">Montáž krovov viazaných prierez. plocha nad 120 do 224 cm2                                                              </t>
  </si>
  <si>
    <t>45.22.11</t>
  </si>
  <si>
    <t xml:space="preserve">6204020101002       </t>
  </si>
  <si>
    <t xml:space="preserve">"pomúrnice 140/140"                                                                                                     </t>
  </si>
  <si>
    <t>6,50*1 =   6.500</t>
  </si>
  <si>
    <t xml:space="preserve">"krokvy 100/200"                                                                                                        </t>
  </si>
  <si>
    <t>5,50*8 =   44.000</t>
  </si>
  <si>
    <t xml:space="preserve">"hranoly 120/120 pri žľabe"                                                                                             </t>
  </si>
  <si>
    <t>6,50*2 =   13.000</t>
  </si>
  <si>
    <t xml:space="preserve">605 152140   </t>
  </si>
  <si>
    <t xml:space="preserve">Hranol SM 1 120x120 400-600                                                                                             </t>
  </si>
  <si>
    <t>20.10.10</t>
  </si>
  <si>
    <t xml:space="preserve">"hranoly pri žľabe"                                                                                                     </t>
  </si>
  <si>
    <t>0,120*0,120*6,50*2*1,15 =   0.215</t>
  </si>
  <si>
    <t xml:space="preserve">605 152320   </t>
  </si>
  <si>
    <t xml:space="preserve">Hranol SM 1 140x140 400-600                                                                                             </t>
  </si>
  <si>
    <t xml:space="preserve">"pomúrnice"                                                                                                             </t>
  </si>
  <si>
    <t>0,140*0,140*6,50*1*1,15 =   0.147</t>
  </si>
  <si>
    <t xml:space="preserve">605 152500   </t>
  </si>
  <si>
    <t xml:space="preserve">Hranol SM 1 100x200 400-600                                                                                             </t>
  </si>
  <si>
    <t xml:space="preserve">"krokvy"                                                                                                                </t>
  </si>
  <si>
    <t>0,10*0,20*5,50*8*1,15 =   1.012</t>
  </si>
  <si>
    <t xml:space="preserve">76234-1035   </t>
  </si>
  <si>
    <t xml:space="preserve">Debnenia striech rovných z dosiek OSB 3 skrutk. na zraz hr. dosky 20mm                                                  </t>
  </si>
  <si>
    <t xml:space="preserve">"úprava atiky a žľabu"                                                                                                  </t>
  </si>
  <si>
    <t>0,40*(7,0+5,0)*2 =   9.600</t>
  </si>
  <si>
    <t xml:space="preserve">76234-1210   </t>
  </si>
  <si>
    <t xml:space="preserve">Montáž debnenia striech rovných z dosiek hrubých na zraz                                                                </t>
  </si>
  <si>
    <t xml:space="preserve">6204030401001       </t>
  </si>
  <si>
    <t>"strešná rovina" 6,50*4,75 =   30.875</t>
  </si>
  <si>
    <t>"čelo štítu" 0,50*6,50 =   3.250</t>
  </si>
  <si>
    <t>"výdreva pri žlabe" 0,50*6,50 =   3.250</t>
  </si>
  <si>
    <t xml:space="preserve">605 125700   </t>
  </si>
  <si>
    <t xml:space="preserve">Doska SM omietaná 1 32 250-300                                                                                          </t>
  </si>
  <si>
    <t>0,032*37,375*1,25 =   1.495</t>
  </si>
  <si>
    <t xml:space="preserve">76239-5000   </t>
  </si>
  <si>
    <t xml:space="preserve">Spojovacie a ochranné prostriedky k montáži krovov                                                                      </t>
  </si>
  <si>
    <t xml:space="preserve">6210080004001       </t>
  </si>
  <si>
    <t>0,215+0,147+1,012 =   1.374</t>
  </si>
  <si>
    <t xml:space="preserve">99876-2102   </t>
  </si>
  <si>
    <t xml:space="preserve">Presun hmôt pre tesárske konštr. v objektoch  výšky do 12 m                                                             </t>
  </si>
  <si>
    <t>45.42.13</t>
  </si>
  <si>
    <t xml:space="preserve">6299620001101       </t>
  </si>
  <si>
    <t xml:space="preserve">762 - Konštrukcie tesárske  spolu: </t>
  </si>
  <si>
    <t>764 - Konštrukcie klampiarske</t>
  </si>
  <si>
    <t>764</t>
  </si>
  <si>
    <t xml:space="preserve">76472-1117   </t>
  </si>
  <si>
    <t xml:space="preserve">Klamp. lak. plech. oplechovanie striech rš 500                                                                          </t>
  </si>
  <si>
    <t>45.22.13</t>
  </si>
  <si>
    <t xml:space="preserve">640206              </t>
  </si>
  <si>
    <t xml:space="preserve">"oplechovanie atiky"                                                                                                    </t>
  </si>
  <si>
    <t>5,0+2,0 =   7.000</t>
  </si>
  <si>
    <t xml:space="preserve">76475-1112   </t>
  </si>
  <si>
    <t xml:space="preserve">Klamp. lak. plech. rúry odkvapové SROR d 100 mm                                                                         </t>
  </si>
  <si>
    <t xml:space="preserve">76475-1132   </t>
  </si>
  <si>
    <t xml:space="preserve">Klamp. lak. plech. koleno rúry odkvapovej d 100 mm                                                                      </t>
  </si>
  <si>
    <t xml:space="preserve">76475-1142   </t>
  </si>
  <si>
    <t xml:space="preserve">Klamp. lak. plech. výtokové koleno odkvapové d 100 mm                                                                   </t>
  </si>
  <si>
    <t xml:space="preserve">76476-1151   </t>
  </si>
  <si>
    <t xml:space="preserve">Klamp. lak. plech. žľab pododkvapný R+K33 150 mm                                                                        </t>
  </si>
  <si>
    <t xml:space="preserve">76476-1172   </t>
  </si>
  <si>
    <t xml:space="preserve">Klamp. lak. plech. čelo žľabu RGT 150 mm                                                                                </t>
  </si>
  <si>
    <t xml:space="preserve">76476-1232   </t>
  </si>
  <si>
    <t xml:space="preserve">Klamp. lak. plech. kotlík SOK kruh žľab 150 mm                                                                          </t>
  </si>
  <si>
    <t xml:space="preserve">99876-4102   </t>
  </si>
  <si>
    <t xml:space="preserve">Presun hmôt pre klampiarske konštr. v objektoch  výšky do 12 m                                                          </t>
  </si>
  <si>
    <t xml:space="preserve">6499640001102       </t>
  </si>
  <si>
    <t xml:space="preserve">764 - Konštrukcie klampiarske  spolu: </t>
  </si>
  <si>
    <t>767 - Konštrukcie doplnk. kovové stavebné</t>
  </si>
  <si>
    <t>767</t>
  </si>
  <si>
    <t xml:space="preserve">76742-3523   </t>
  </si>
  <si>
    <t xml:space="preserve">Montáž kotevných prvkov striech                                                                                         </t>
  </si>
  <si>
    <t>45.42.12</t>
  </si>
  <si>
    <t xml:space="preserve">6708000101016       </t>
  </si>
  <si>
    <t>"kotevná pásovina 50.5.1000 - 8 ks" 8 =   8.000</t>
  </si>
  <si>
    <t xml:space="preserve">553 042931   </t>
  </si>
  <si>
    <t xml:space="preserve">Príslušenstvo stavebné ostatné kotevné prvky s koneč. povrch. úpr. pozink.                                              </t>
  </si>
  <si>
    <t xml:space="preserve">kg      </t>
  </si>
  <si>
    <t>28.12.10</t>
  </si>
  <si>
    <t xml:space="preserve">"kotevná pásovina 50.5.1000 - 8 ks"                                                                                     </t>
  </si>
  <si>
    <t>0,050*0,005*1,05*8*1,25*8000 =   21.000</t>
  </si>
  <si>
    <t xml:space="preserve">99876-7102   </t>
  </si>
  <si>
    <t xml:space="preserve">Presun hmôt pre kovové stav. doplnk. konštr. v objektoch výšky do 12 m                                                  </t>
  </si>
  <si>
    <t xml:space="preserve">6799670001102       </t>
  </si>
  <si>
    <t xml:space="preserve">767 - Konštrukcie doplnk. kovové stavebné  spolu: </t>
  </si>
  <si>
    <t xml:space="preserve">PRÁCE A DODÁVKY PSV  spolu: </t>
  </si>
  <si>
    <t>PRÁCE A DODÁVKY M</t>
  </si>
  <si>
    <t>M21 - 155 Elektromontáže</t>
  </si>
  <si>
    <t>921</t>
  </si>
  <si>
    <t xml:space="preserve">21329-0010   </t>
  </si>
  <si>
    <t xml:space="preserve">Zaistenie vypnutého stavu                                                                                               </t>
  </si>
  <si>
    <t xml:space="preserve">hod     </t>
  </si>
  <si>
    <t>45.31.1*</t>
  </si>
  <si>
    <t xml:space="preserve">912503              </t>
  </si>
  <si>
    <t xml:space="preserve">M21 - 155 Elektromontáže  spolu: </t>
  </si>
  <si>
    <t xml:space="preserve">PRÁCE A DODÁVKY M  spolu: </t>
  </si>
  <si>
    <t>Za rozpočet celkom</t>
  </si>
  <si>
    <t xml:space="preserve">Dátum: </t>
  </si>
  <si>
    <t xml:space="preserve">Spracoval:               </t>
  </si>
  <si>
    <t xml:space="preserve">Spracoval:       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</si>
</sst>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.000"/>
    <numFmt numFmtId="183" formatCode="#,##0.00000"/>
    <numFmt numFmtId="184" formatCode="#,##0&quot; &quot;"/>
    <numFmt numFmtId="185" formatCode="#,##0.00&quot; &quot;"/>
    <numFmt numFmtId="186" formatCode="#,##0&quot;  &quot;"/>
    <numFmt numFmtId="187" formatCode="#,##0\ &quot;Sk&quot;"/>
    <numFmt numFmtId="188" formatCode="#,##0\ _S_k"/>
    <numFmt numFmtId="189" formatCode="#,##0.00&quot; Sk&quot;;[Red]&quot;-&quot;#,##0.00&quot; Sk&quot;"/>
    <numFmt numFmtId="190" formatCode="#,##0&quot; Sk&quot;;&quot;-&quot;#,##0&quot; Sk&quot;"/>
    <numFmt numFmtId="191" formatCode="#,##0&quot; Sk&quot;;[Red]&quot;-&quot;#,##0&quot; Sk&quot;"/>
    <numFmt numFmtId="192" formatCode="#,##0.00&quot; Sk&quot;;&quot;-&quot;#,##0.00&quot; Sk&quot;"/>
    <numFmt numFmtId="193" formatCode="\ "/>
    <numFmt numFmtId="194" formatCode="0;0;"/>
    <numFmt numFmtId="195" formatCode="0.00;0;0"/>
    <numFmt numFmtId="196" formatCode="0.0%"/>
    <numFmt numFmtId="197" formatCode="###,###,###,###.###"/>
    <numFmt numFmtId="198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1" fontId="8" fillId="0" borderId="1">
      <alignment/>
      <protection/>
    </xf>
    <xf numFmtId="0" fontId="8" fillId="0" borderId="1" applyFont="0" applyFill="0">
      <alignment/>
      <protection/>
    </xf>
    <xf numFmtId="170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3" fontId="0" fillId="0" borderId="0" applyNumberFormat="0" applyFill="0" applyBorder="0" applyAlignment="0" applyProtection="0"/>
    <xf numFmtId="171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2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3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70" applyFont="1" applyAlignment="1">
      <alignment horizontal="left" vertical="center"/>
      <protection/>
    </xf>
    <xf numFmtId="0" fontId="4" fillId="0" borderId="25" xfId="70" applyFont="1" applyBorder="1" applyAlignment="1">
      <alignment horizontal="left" vertical="center"/>
      <protection/>
    </xf>
    <xf numFmtId="0" fontId="4" fillId="0" borderId="26" xfId="70" applyFont="1" applyBorder="1" applyAlignment="1">
      <alignment horizontal="left" vertical="center"/>
      <protection/>
    </xf>
    <xf numFmtId="0" fontId="4" fillId="0" borderId="26" xfId="70" applyFont="1" applyBorder="1" applyAlignment="1">
      <alignment horizontal="right" vertical="center"/>
      <protection/>
    </xf>
    <xf numFmtId="0" fontId="4" fillId="0" borderId="27" xfId="70" applyFont="1" applyBorder="1" applyAlignment="1">
      <alignment horizontal="left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right" vertical="center"/>
      <protection/>
    </xf>
    <xf numFmtId="0" fontId="4" fillId="0" borderId="30" xfId="70" applyFont="1" applyBorder="1" applyAlignment="1">
      <alignment horizontal="left" vertical="center"/>
      <protection/>
    </xf>
    <xf numFmtId="0" fontId="4" fillId="0" borderId="31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righ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34" xfId="70" applyFont="1" applyBorder="1" applyAlignment="1">
      <alignment horizontal="left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5" xfId="70" applyFont="1" applyBorder="1" applyAlignment="1">
      <alignment horizontal="center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7" xfId="70" applyFont="1" applyBorder="1" applyAlignment="1">
      <alignment horizontal="centerContinuous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40" xfId="70" applyFont="1" applyBorder="1" applyAlignment="1">
      <alignment horizontal="center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10" fontId="4" fillId="0" borderId="43" xfId="70" applyNumberFormat="1" applyFont="1" applyBorder="1" applyAlignment="1">
      <alignment horizontal="right" vertical="center"/>
      <protection/>
    </xf>
    <xf numFmtId="0" fontId="4" fillId="0" borderId="44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45" xfId="70" applyFont="1" applyBorder="1" applyAlignment="1">
      <alignment horizontal="left" vertical="center"/>
      <protection/>
    </xf>
    <xf numFmtId="10" fontId="4" fillId="0" borderId="46" xfId="70" applyNumberFormat="1" applyFont="1" applyBorder="1" applyAlignment="1">
      <alignment horizontal="right" vertical="center"/>
      <protection/>
    </xf>
    <xf numFmtId="0" fontId="4" fillId="0" borderId="47" xfId="70" applyFont="1" applyBorder="1" applyAlignment="1">
      <alignment horizontal="center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4" fillId="0" borderId="49" xfId="70" applyFont="1" applyBorder="1" applyAlignment="1">
      <alignment horizontal="center" vertical="center"/>
      <protection/>
    </xf>
    <xf numFmtId="0" fontId="4" fillId="0" borderId="48" xfId="70" applyFont="1" applyBorder="1" applyAlignment="1">
      <alignment horizontal="right" vertical="center"/>
      <protection/>
    </xf>
    <xf numFmtId="0" fontId="4" fillId="0" borderId="50" xfId="70" applyFont="1" applyBorder="1" applyAlignment="1">
      <alignment horizontal="left" vertical="center"/>
      <protection/>
    </xf>
    <xf numFmtId="0" fontId="4" fillId="0" borderId="49" xfId="70" applyFont="1" applyBorder="1" applyAlignment="1">
      <alignment horizontal="right" vertical="center"/>
      <protection/>
    </xf>
    <xf numFmtId="0" fontId="4" fillId="0" borderId="51" xfId="70" applyFont="1" applyBorder="1" applyAlignment="1">
      <alignment horizontal="centerContinuous" vertical="center"/>
      <protection/>
    </xf>
    <xf numFmtId="0" fontId="4" fillId="0" borderId="52" xfId="70" applyFont="1" applyBorder="1" applyAlignment="1">
      <alignment horizontal="centerContinuous" vertical="center"/>
      <protection/>
    </xf>
    <xf numFmtId="0" fontId="4" fillId="0" borderId="52" xfId="70" applyFont="1" applyBorder="1" applyAlignment="1">
      <alignment horizontal="center" vertical="center"/>
      <protection/>
    </xf>
    <xf numFmtId="0" fontId="4" fillId="0" borderId="53" xfId="70" applyFont="1" applyBorder="1" applyAlignment="1">
      <alignment horizontal="centerContinuous" vertical="center"/>
      <protection/>
    </xf>
    <xf numFmtId="0" fontId="4" fillId="0" borderId="54" xfId="70" applyFont="1" applyBorder="1" applyAlignment="1">
      <alignment horizontal="left" vertical="center"/>
      <protection/>
    </xf>
    <xf numFmtId="0" fontId="4" fillId="0" borderId="55" xfId="70" applyFont="1" applyBorder="1" applyAlignment="1">
      <alignment horizontal="left" vertical="center"/>
      <protection/>
    </xf>
    <xf numFmtId="0" fontId="4" fillId="0" borderId="56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57" xfId="70" applyFont="1" applyBorder="1" applyAlignment="1">
      <alignment horizontal="lef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54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58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right" vertical="center"/>
      <protection/>
    </xf>
    <xf numFmtId="0" fontId="4" fillId="0" borderId="59" xfId="70" applyFont="1" applyBorder="1" applyAlignment="1">
      <alignment horizontal="left" vertical="center"/>
      <protection/>
    </xf>
    <xf numFmtId="0" fontId="4" fillId="0" borderId="60" xfId="70" applyFont="1" applyBorder="1" applyAlignment="1">
      <alignment horizontal="left" vertical="center"/>
      <protection/>
    </xf>
    <xf numFmtId="0" fontId="4" fillId="0" borderId="61" xfId="70" applyFont="1" applyBorder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0" xfId="70" applyFont="1" applyAlignment="1">
      <alignment horizontal="left" vertical="center"/>
      <protection/>
    </xf>
    <xf numFmtId="0" fontId="6" fillId="0" borderId="62" xfId="70" applyFont="1" applyBorder="1" applyAlignment="1">
      <alignment horizontal="center" vertical="center"/>
      <protection/>
    </xf>
    <xf numFmtId="184" fontId="4" fillId="0" borderId="38" xfId="70" applyNumberFormat="1" applyFont="1" applyBorder="1" applyAlignment="1">
      <alignment horizontal="centerContinuous" vertical="center"/>
      <protection/>
    </xf>
    <xf numFmtId="0" fontId="6" fillId="0" borderId="63" xfId="70" applyFont="1" applyBorder="1" applyAlignment="1">
      <alignment horizontal="center" vertical="center"/>
      <protection/>
    </xf>
    <xf numFmtId="0" fontId="4" fillId="0" borderId="64" xfId="70" applyFont="1" applyBorder="1" applyAlignment="1">
      <alignment horizontal="left" vertical="center"/>
      <protection/>
    </xf>
    <xf numFmtId="184" fontId="4" fillId="0" borderId="65" xfId="70" applyNumberFormat="1" applyFont="1" applyBorder="1" applyAlignment="1">
      <alignment horizontal="right" vertical="center"/>
      <protection/>
    </xf>
    <xf numFmtId="49" fontId="4" fillId="0" borderId="26" xfId="70" applyNumberFormat="1" applyFont="1" applyBorder="1" applyAlignment="1">
      <alignment horizontal="right" vertical="center"/>
      <protection/>
    </xf>
    <xf numFmtId="49" fontId="4" fillId="0" borderId="29" xfId="70" applyNumberFormat="1" applyFont="1" applyBorder="1" applyAlignment="1">
      <alignment horizontal="right" vertical="center"/>
      <protection/>
    </xf>
    <xf numFmtId="49" fontId="4" fillId="0" borderId="32" xfId="70" applyNumberFormat="1" applyFont="1" applyBorder="1" applyAlignment="1">
      <alignment horizontal="right" vertical="center"/>
      <protection/>
    </xf>
    <xf numFmtId="0" fontId="4" fillId="0" borderId="25" xfId="70" applyFont="1" applyBorder="1" applyAlignment="1">
      <alignment horizontal="right" vertical="center"/>
      <protection/>
    </xf>
    <xf numFmtId="0" fontId="4" fillId="0" borderId="59" xfId="70" applyFont="1" applyBorder="1" applyAlignment="1">
      <alignment horizontal="right" vertical="center"/>
      <protection/>
    </xf>
    <xf numFmtId="0" fontId="4" fillId="0" borderId="60" xfId="70" applyFont="1" applyBorder="1" applyAlignment="1">
      <alignment vertical="center"/>
      <protection/>
    </xf>
    <xf numFmtId="0" fontId="4" fillId="0" borderId="60" xfId="70" applyFont="1" applyBorder="1" applyAlignment="1">
      <alignment horizontal="right" vertical="center"/>
      <protection/>
    </xf>
    <xf numFmtId="0" fontId="4" fillId="0" borderId="26" xfId="70" applyFont="1" applyBorder="1" applyAlignment="1">
      <alignment vertical="center"/>
      <protection/>
    </xf>
    <xf numFmtId="188" fontId="4" fillId="0" borderId="26" xfId="70" applyNumberFormat="1" applyFont="1" applyBorder="1" applyAlignment="1">
      <alignment horizontal="left" vertical="center"/>
      <protection/>
    </xf>
    <xf numFmtId="188" fontId="4" fillId="0" borderId="60" xfId="70" applyNumberFormat="1" applyFont="1" applyBorder="1" applyAlignment="1">
      <alignment horizontal="left" vertical="center"/>
      <protection/>
    </xf>
    <xf numFmtId="187" fontId="4" fillId="0" borderId="26" xfId="70" applyNumberFormat="1" applyFont="1" applyBorder="1" applyAlignment="1">
      <alignment horizontal="right" vertical="center"/>
      <protection/>
    </xf>
    <xf numFmtId="187" fontId="4" fillId="0" borderId="60" xfId="70" applyNumberFormat="1" applyFont="1" applyBorder="1" applyAlignment="1">
      <alignment horizontal="right" vertical="center"/>
      <protection/>
    </xf>
    <xf numFmtId="0" fontId="4" fillId="0" borderId="17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66" xfId="70" applyNumberFormat="1" applyFont="1" applyBorder="1" applyAlignment="1">
      <alignment horizontal="right" vertical="center"/>
      <protection/>
    </xf>
    <xf numFmtId="3" fontId="4" fillId="0" borderId="67" xfId="70" applyNumberFormat="1" applyFont="1" applyBorder="1" applyAlignment="1">
      <alignment horizontal="right" vertical="center"/>
      <protection/>
    </xf>
    <xf numFmtId="3" fontId="4" fillId="0" borderId="27" xfId="70" applyNumberFormat="1" applyFont="1" applyBorder="1" applyAlignment="1">
      <alignment vertical="center"/>
      <protection/>
    </xf>
    <xf numFmtId="3" fontId="4" fillId="0" borderId="61" xfId="70" applyNumberFormat="1" applyFont="1" applyBorder="1" applyAlignment="1">
      <alignment vertic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70" applyNumberFormat="1" applyFont="1">
      <alignment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2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3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4" fontId="4" fillId="0" borderId="41" xfId="70" applyNumberFormat="1" applyFont="1" applyBorder="1" applyAlignment="1">
      <alignment horizontal="right" vertical="center"/>
      <protection/>
    </xf>
    <xf numFmtId="4" fontId="4" fillId="0" borderId="68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9" xfId="70" applyNumberFormat="1" applyFont="1" applyBorder="1" applyAlignment="1">
      <alignment horizontal="right" vertical="center"/>
      <protection/>
    </xf>
    <xf numFmtId="4" fontId="4" fillId="0" borderId="70" xfId="70" applyNumberFormat="1" applyFont="1" applyBorder="1" applyAlignment="1">
      <alignment horizontal="right" vertical="center"/>
      <protection/>
    </xf>
    <xf numFmtId="4" fontId="4" fillId="0" borderId="48" xfId="70" applyNumberFormat="1" applyFont="1" applyBorder="1" applyAlignment="1">
      <alignment horizontal="right" vertical="center"/>
      <protection/>
    </xf>
    <xf numFmtId="4" fontId="4" fillId="0" borderId="50" xfId="70" applyNumberFormat="1" applyFont="1" applyBorder="1" applyAlignment="1">
      <alignment horizontal="right" vertical="center"/>
      <protection/>
    </xf>
    <xf numFmtId="4" fontId="4" fillId="0" borderId="71" xfId="70" applyNumberFormat="1" applyFont="1" applyBorder="1" applyAlignment="1">
      <alignment horizontal="right" vertical="center"/>
      <protection/>
    </xf>
    <xf numFmtId="4" fontId="4" fillId="0" borderId="46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3" fontId="6" fillId="0" borderId="0" xfId="0" applyNumberFormat="1" applyFont="1" applyAlignment="1" applyProtection="1">
      <alignment vertical="top"/>
      <protection/>
    </xf>
    <xf numFmtId="182" fontId="6" fillId="0" borderId="0" xfId="0" applyNumberFormat="1" applyFont="1" applyAlignment="1" applyProtection="1">
      <alignment vertical="top"/>
      <protection/>
    </xf>
    <xf numFmtId="0" fontId="6" fillId="0" borderId="0" xfId="0" applyFont="1" applyAlignment="1" applyProtection="1">
      <alignment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K4" sqref="K4"/>
    </sheetView>
  </sheetViews>
  <sheetFormatPr defaultColWidth="9.140625" defaultRowHeight="12.75"/>
  <cols>
    <col min="1" max="1" width="0.71875" style="75" customWidth="1"/>
    <col min="2" max="2" width="3.7109375" style="75" customWidth="1"/>
    <col min="3" max="3" width="6.8515625" style="75" customWidth="1"/>
    <col min="4" max="6" width="14.00390625" style="75" customWidth="1"/>
    <col min="7" max="7" width="3.8515625" style="75" customWidth="1"/>
    <col min="8" max="8" width="22.7109375" style="75" customWidth="1"/>
    <col min="9" max="9" width="14.00390625" style="75" customWidth="1"/>
    <col min="10" max="10" width="4.28125" style="75" customWidth="1"/>
    <col min="11" max="11" width="19.7109375" style="75" customWidth="1"/>
    <col min="12" max="12" width="9.7109375" style="75" customWidth="1"/>
    <col min="13" max="13" width="14.00390625" style="75" customWidth="1"/>
    <col min="14" max="14" width="0.71875" style="75" customWidth="1"/>
    <col min="15" max="15" width="1.421875" style="75" customWidth="1"/>
    <col min="16" max="23" width="9.140625" style="75" customWidth="1"/>
    <col min="24" max="25" width="5.7109375" style="75" customWidth="1"/>
    <col min="26" max="26" width="6.57421875" style="75" customWidth="1"/>
    <col min="27" max="27" width="21.421875" style="75" customWidth="1"/>
    <col min="28" max="28" width="4.28125" style="75" customWidth="1"/>
    <col min="29" max="29" width="8.28125" style="75" customWidth="1"/>
    <col min="30" max="30" width="8.7109375" style="75" customWidth="1"/>
    <col min="31" max="16384" width="9.140625" style="75" customWidth="1"/>
  </cols>
  <sheetData>
    <row r="1" spans="2:30" ht="28.5" customHeight="1" thickBot="1">
      <c r="B1" s="76" t="s">
        <v>108</v>
      </c>
      <c r="C1" s="76"/>
      <c r="D1" s="76"/>
      <c r="E1" s="76"/>
      <c r="F1" s="76"/>
      <c r="G1" s="76"/>
      <c r="H1" s="24" t="str">
        <f>CONCATENATE(AA2," ",AB2," ",AC2," ",AD2)</f>
        <v>Krycí list rozpočtu v EUR  </v>
      </c>
      <c r="I1" s="76"/>
      <c r="J1" s="76"/>
      <c r="K1" s="76"/>
      <c r="L1" s="76"/>
      <c r="M1" s="76"/>
      <c r="Z1" s="75" t="s">
        <v>3</v>
      </c>
      <c r="AA1" s="75" t="s">
        <v>4</v>
      </c>
      <c r="AB1" s="75" t="s">
        <v>5</v>
      </c>
      <c r="AC1" s="75" t="s">
        <v>6</v>
      </c>
      <c r="AD1" s="75" t="s">
        <v>7</v>
      </c>
    </row>
    <row r="2" spans="2:30" ht="18" customHeight="1" thickTop="1">
      <c r="B2" s="25" t="s">
        <v>109</v>
      </c>
      <c r="C2" s="26"/>
      <c r="D2" s="26"/>
      <c r="E2" s="26"/>
      <c r="F2" s="26"/>
      <c r="G2" s="27" t="s">
        <v>8</v>
      </c>
      <c r="H2" s="26"/>
      <c r="I2" s="26"/>
      <c r="J2" s="27" t="s">
        <v>9</v>
      </c>
      <c r="K2" s="26"/>
      <c r="L2" s="26"/>
      <c r="M2" s="28"/>
      <c r="Z2" s="75" t="s">
        <v>10</v>
      </c>
      <c r="AA2" s="100" t="s">
        <v>11</v>
      </c>
      <c r="AB2" s="100" t="s">
        <v>12</v>
      </c>
      <c r="AC2" s="100"/>
      <c r="AD2" s="101"/>
    </row>
    <row r="3" spans="2:30" ht="18" customHeight="1">
      <c r="B3" s="29" t="s">
        <v>1</v>
      </c>
      <c r="C3" s="30"/>
      <c r="D3" s="30"/>
      <c r="E3" s="30"/>
      <c r="F3" s="30"/>
      <c r="G3" s="31" t="s">
        <v>110</v>
      </c>
      <c r="H3" s="30"/>
      <c r="I3" s="30"/>
      <c r="J3" s="31" t="s">
        <v>13</v>
      </c>
      <c r="K3" s="30"/>
      <c r="L3" s="30"/>
      <c r="M3" s="32"/>
      <c r="Z3" s="75" t="s">
        <v>14</v>
      </c>
      <c r="AA3" s="100" t="s">
        <v>15</v>
      </c>
      <c r="AB3" s="100" t="s">
        <v>12</v>
      </c>
      <c r="AC3" s="100" t="s">
        <v>16</v>
      </c>
      <c r="AD3" s="101" t="s">
        <v>17</v>
      </c>
    </row>
    <row r="4" spans="2:30" ht="18" customHeight="1" thickBot="1">
      <c r="B4" s="33" t="s">
        <v>1</v>
      </c>
      <c r="C4" s="34"/>
      <c r="D4" s="34"/>
      <c r="E4" s="34"/>
      <c r="F4" s="34"/>
      <c r="G4" s="35"/>
      <c r="H4" s="34"/>
      <c r="I4" s="34"/>
      <c r="J4" s="35" t="s">
        <v>18</v>
      </c>
      <c r="K4" s="34"/>
      <c r="L4" s="34" t="s">
        <v>19</v>
      </c>
      <c r="M4" s="36"/>
      <c r="Z4" s="75" t="s">
        <v>20</v>
      </c>
      <c r="AA4" s="100" t="s">
        <v>21</v>
      </c>
      <c r="AB4" s="100" t="s">
        <v>12</v>
      </c>
      <c r="AC4" s="100"/>
      <c r="AD4" s="101"/>
    </row>
    <row r="5" spans="2:30" ht="18" customHeight="1" thickTop="1">
      <c r="B5" s="25" t="s">
        <v>22</v>
      </c>
      <c r="C5" s="26"/>
      <c r="D5" s="26" t="s">
        <v>111</v>
      </c>
      <c r="E5" s="26"/>
      <c r="F5" s="26"/>
      <c r="G5" s="82" t="s">
        <v>112</v>
      </c>
      <c r="H5" s="26"/>
      <c r="I5" s="26"/>
      <c r="J5" s="26" t="s">
        <v>23</v>
      </c>
      <c r="K5" s="26"/>
      <c r="L5" s="26" t="s">
        <v>24</v>
      </c>
      <c r="M5" s="28"/>
      <c r="Z5" s="75" t="s">
        <v>25</v>
      </c>
      <c r="AA5" s="100" t="s">
        <v>15</v>
      </c>
      <c r="AB5" s="100" t="s">
        <v>12</v>
      </c>
      <c r="AC5" s="100" t="s">
        <v>16</v>
      </c>
      <c r="AD5" s="101" t="s">
        <v>17</v>
      </c>
    </row>
    <row r="6" spans="2:13" ht="18" customHeight="1">
      <c r="B6" s="29" t="s">
        <v>26</v>
      </c>
      <c r="C6" s="30"/>
      <c r="D6" s="30"/>
      <c r="E6" s="30"/>
      <c r="F6" s="30"/>
      <c r="G6" s="83" t="s">
        <v>112</v>
      </c>
      <c r="H6" s="30"/>
      <c r="I6" s="30"/>
      <c r="J6" s="30" t="s">
        <v>23</v>
      </c>
      <c r="K6" s="30"/>
      <c r="L6" s="30" t="s">
        <v>24</v>
      </c>
      <c r="M6" s="32"/>
    </row>
    <row r="7" spans="2:13" ht="18" customHeight="1" thickBot="1">
      <c r="B7" s="33" t="s">
        <v>27</v>
      </c>
      <c r="C7" s="34"/>
      <c r="D7" s="34" t="s">
        <v>106</v>
      </c>
      <c r="E7" s="34"/>
      <c r="F7" s="34"/>
      <c r="G7" s="84" t="s">
        <v>112</v>
      </c>
      <c r="H7" s="34"/>
      <c r="I7" s="34"/>
      <c r="J7" s="34" t="s">
        <v>23</v>
      </c>
      <c r="K7" s="34"/>
      <c r="L7" s="34" t="s">
        <v>24</v>
      </c>
      <c r="M7" s="36"/>
    </row>
    <row r="8" spans="2:13" ht="18" customHeight="1" thickTop="1">
      <c r="B8" s="85">
        <v>1</v>
      </c>
      <c r="C8" s="89" t="s">
        <v>113</v>
      </c>
      <c r="D8" s="90"/>
      <c r="E8" s="92"/>
      <c r="F8" s="104">
        <f>IF(B8&lt;&gt;0,ROUND($M$26/B8,0),0)</f>
        <v>0</v>
      </c>
      <c r="G8" s="82">
        <v>1</v>
      </c>
      <c r="H8" s="89" t="s">
        <v>114</v>
      </c>
      <c r="I8" s="104">
        <f>IF(G8&lt;&gt;0,ROUND($M$26/G8,0),0)</f>
        <v>0</v>
      </c>
      <c r="J8" s="27"/>
      <c r="K8" s="89"/>
      <c r="L8" s="92"/>
      <c r="M8" s="106">
        <f>IF(J8&lt;&gt;0,ROUND($M$26/J8,0),0)</f>
        <v>0</v>
      </c>
    </row>
    <row r="9" spans="2:13" ht="18" customHeight="1" thickBot="1">
      <c r="B9" s="86">
        <v>1</v>
      </c>
      <c r="C9" s="87" t="s">
        <v>115</v>
      </c>
      <c r="D9" s="91"/>
      <c r="E9" s="93"/>
      <c r="F9" s="105">
        <f>IF(B9&lt;&gt;0,ROUND($M$26/B9,0),0)</f>
        <v>0</v>
      </c>
      <c r="G9" s="88">
        <v>1</v>
      </c>
      <c r="H9" s="87" t="s">
        <v>116</v>
      </c>
      <c r="I9" s="105">
        <f>IF(G9&lt;&gt;0,ROUND($M$26/G9,0),0)</f>
        <v>0</v>
      </c>
      <c r="J9" s="88"/>
      <c r="K9" s="87"/>
      <c r="L9" s="93"/>
      <c r="M9" s="107">
        <f>IF(J9&lt;&gt;0,ROUND($M$26/J9,0),0)</f>
        <v>0</v>
      </c>
    </row>
    <row r="10" spans="2:13" ht="18" customHeight="1" thickTop="1">
      <c r="B10" s="77" t="s">
        <v>28</v>
      </c>
      <c r="C10" s="38" t="s">
        <v>29</v>
      </c>
      <c r="D10" s="39" t="s">
        <v>30</v>
      </c>
      <c r="E10" s="39" t="s">
        <v>31</v>
      </c>
      <c r="F10" s="40" t="s">
        <v>32</v>
      </c>
      <c r="G10" s="77" t="s">
        <v>33</v>
      </c>
      <c r="H10" s="41" t="s">
        <v>34</v>
      </c>
      <c r="I10" s="42"/>
      <c r="J10" s="77" t="s">
        <v>35</v>
      </c>
      <c r="K10" s="41" t="s">
        <v>36</v>
      </c>
      <c r="L10" s="43"/>
      <c r="M10" s="42"/>
    </row>
    <row r="11" spans="2:13" ht="18" customHeight="1">
      <c r="B11" s="44">
        <v>1</v>
      </c>
      <c r="C11" s="45" t="s">
        <v>37</v>
      </c>
      <c r="D11" s="119">
        <f>Prehlad!H123</f>
        <v>0</v>
      </c>
      <c r="E11" s="119">
        <f>Prehlad!I123</f>
        <v>0</v>
      </c>
      <c r="F11" s="120">
        <f>D11+E11</f>
        <v>0</v>
      </c>
      <c r="G11" s="44">
        <v>6</v>
      </c>
      <c r="H11" s="45" t="s">
        <v>117</v>
      </c>
      <c r="I11" s="120">
        <v>0</v>
      </c>
      <c r="J11" s="44">
        <v>11</v>
      </c>
      <c r="K11" s="46" t="s">
        <v>120</v>
      </c>
      <c r="L11" s="47">
        <v>0</v>
      </c>
      <c r="M11" s="120">
        <v>0</v>
      </c>
    </row>
    <row r="12" spans="2:13" ht="18" customHeight="1">
      <c r="B12" s="48">
        <v>2</v>
      </c>
      <c r="C12" s="49" t="s">
        <v>38</v>
      </c>
      <c r="D12" s="121">
        <f>Prehlad!H240</f>
        <v>0</v>
      </c>
      <c r="E12" s="121">
        <f>Prehlad!I240</f>
        <v>0</v>
      </c>
      <c r="F12" s="120">
        <f>D12+E12</f>
        <v>0</v>
      </c>
      <c r="G12" s="48">
        <v>7</v>
      </c>
      <c r="H12" s="49" t="s">
        <v>118</v>
      </c>
      <c r="I12" s="122">
        <v>0</v>
      </c>
      <c r="J12" s="48">
        <v>12</v>
      </c>
      <c r="K12" s="50" t="s">
        <v>121</v>
      </c>
      <c r="L12" s="51">
        <v>0</v>
      </c>
      <c r="M12" s="122">
        <v>0</v>
      </c>
    </row>
    <row r="13" spans="2:13" ht="18" customHeight="1">
      <c r="B13" s="48">
        <v>3</v>
      </c>
      <c r="C13" s="49" t="s">
        <v>39</v>
      </c>
      <c r="D13" s="121">
        <f>Prehlad!H247</f>
        <v>0</v>
      </c>
      <c r="E13" s="121">
        <f>Prehlad!I247</f>
        <v>0</v>
      </c>
      <c r="F13" s="120">
        <f>D13+E13</f>
        <v>0</v>
      </c>
      <c r="G13" s="48">
        <v>8</v>
      </c>
      <c r="H13" s="49" t="s">
        <v>119</v>
      </c>
      <c r="I13" s="122">
        <v>0</v>
      </c>
      <c r="J13" s="48">
        <v>13</v>
      </c>
      <c r="K13" s="50" t="s">
        <v>122</v>
      </c>
      <c r="L13" s="51">
        <v>0</v>
      </c>
      <c r="M13" s="122">
        <v>0</v>
      </c>
    </row>
    <row r="14" spans="2:13" ht="18" customHeight="1" thickBot="1">
      <c r="B14" s="48">
        <v>4</v>
      </c>
      <c r="C14" s="49" t="s">
        <v>40</v>
      </c>
      <c r="D14" s="121"/>
      <c r="E14" s="121"/>
      <c r="F14" s="123">
        <f>D14+E14</f>
        <v>0</v>
      </c>
      <c r="G14" s="48">
        <v>9</v>
      </c>
      <c r="H14" s="49" t="s">
        <v>1</v>
      </c>
      <c r="I14" s="122">
        <v>0</v>
      </c>
      <c r="J14" s="48">
        <v>14</v>
      </c>
      <c r="K14" s="50" t="s">
        <v>1</v>
      </c>
      <c r="L14" s="51">
        <v>0</v>
      </c>
      <c r="M14" s="122">
        <v>0</v>
      </c>
    </row>
    <row r="15" spans="2:13" ht="18" customHeight="1" thickBot="1">
      <c r="B15" s="52">
        <v>5</v>
      </c>
      <c r="C15" s="53" t="s">
        <v>41</v>
      </c>
      <c r="D15" s="124">
        <f>SUM(D11:D14)</f>
        <v>0</v>
      </c>
      <c r="E15" s="125">
        <f>SUM(E11:E14)</f>
        <v>0</v>
      </c>
      <c r="F15" s="126">
        <f>SUM(F11:F14)</f>
        <v>0</v>
      </c>
      <c r="G15" s="54">
        <v>10</v>
      </c>
      <c r="H15" s="55" t="s">
        <v>42</v>
      </c>
      <c r="I15" s="126">
        <f>SUM(I11:I14)</f>
        <v>0</v>
      </c>
      <c r="J15" s="52">
        <v>15</v>
      </c>
      <c r="K15" s="56"/>
      <c r="L15" s="57" t="s">
        <v>43</v>
      </c>
      <c r="M15" s="126">
        <f>SUM(M11:M14)</f>
        <v>0</v>
      </c>
    </row>
    <row r="16" spans="2:13" ht="18" customHeight="1" thickTop="1">
      <c r="B16" s="58" t="s">
        <v>44</v>
      </c>
      <c r="C16" s="59"/>
      <c r="D16" s="59"/>
      <c r="E16" s="59"/>
      <c r="F16" s="60"/>
      <c r="G16" s="58" t="s">
        <v>45</v>
      </c>
      <c r="H16" s="59"/>
      <c r="I16" s="61"/>
      <c r="J16" s="77" t="s">
        <v>46</v>
      </c>
      <c r="K16" s="41" t="s">
        <v>47</v>
      </c>
      <c r="L16" s="43"/>
      <c r="M16" s="78"/>
    </row>
    <row r="17" spans="2:13" ht="18" customHeight="1">
      <c r="B17" s="62"/>
      <c r="C17" s="63" t="s">
        <v>48</v>
      </c>
      <c r="D17" s="63"/>
      <c r="E17" s="63" t="s">
        <v>49</v>
      </c>
      <c r="F17" s="64"/>
      <c r="G17" s="62"/>
      <c r="H17" s="65"/>
      <c r="I17" s="66"/>
      <c r="J17" s="48">
        <v>16</v>
      </c>
      <c r="K17" s="50" t="s">
        <v>50</v>
      </c>
      <c r="L17" s="67"/>
      <c r="M17" s="122">
        <v>0</v>
      </c>
    </row>
    <row r="18" spans="2:13" ht="18" customHeight="1">
      <c r="B18" s="68"/>
      <c r="C18" s="65" t="s">
        <v>51</v>
      </c>
      <c r="D18" s="65"/>
      <c r="E18" s="65"/>
      <c r="F18" s="69"/>
      <c r="G18" s="68"/>
      <c r="H18" s="65" t="s">
        <v>48</v>
      </c>
      <c r="I18" s="66"/>
      <c r="J18" s="48">
        <v>17</v>
      </c>
      <c r="K18" s="50" t="s">
        <v>123</v>
      </c>
      <c r="L18" s="67"/>
      <c r="M18" s="122">
        <v>0</v>
      </c>
    </row>
    <row r="19" spans="2:13" ht="18" customHeight="1">
      <c r="B19" s="68"/>
      <c r="C19" s="65"/>
      <c r="D19" s="65"/>
      <c r="E19" s="65"/>
      <c r="F19" s="69"/>
      <c r="G19" s="68"/>
      <c r="H19" s="70"/>
      <c r="I19" s="66"/>
      <c r="J19" s="48">
        <v>18</v>
      </c>
      <c r="K19" s="50" t="s">
        <v>124</v>
      </c>
      <c r="L19" s="67"/>
      <c r="M19" s="122">
        <v>0</v>
      </c>
    </row>
    <row r="20" spans="2:13" ht="18" customHeight="1" thickBot="1">
      <c r="B20" s="68"/>
      <c r="C20" s="65"/>
      <c r="D20" s="65"/>
      <c r="E20" s="65"/>
      <c r="F20" s="69"/>
      <c r="G20" s="68"/>
      <c r="H20" s="63" t="s">
        <v>49</v>
      </c>
      <c r="I20" s="66"/>
      <c r="J20" s="48">
        <v>19</v>
      </c>
      <c r="K20" s="50" t="s">
        <v>1</v>
      </c>
      <c r="L20" s="67"/>
      <c r="M20" s="122">
        <v>0</v>
      </c>
    </row>
    <row r="21" spans="2:13" ht="18" customHeight="1" thickBot="1">
      <c r="B21" s="62"/>
      <c r="C21" s="65"/>
      <c r="D21" s="65"/>
      <c r="E21" s="65"/>
      <c r="F21" s="65"/>
      <c r="G21" s="62"/>
      <c r="H21" s="65" t="s">
        <v>51</v>
      </c>
      <c r="I21" s="66"/>
      <c r="J21" s="52">
        <v>20</v>
      </c>
      <c r="K21" s="56"/>
      <c r="L21" s="57" t="s">
        <v>52</v>
      </c>
      <c r="M21" s="126">
        <f>SUM(M17:M20)</f>
        <v>0</v>
      </c>
    </row>
    <row r="22" spans="2:13" ht="18" customHeight="1" thickTop="1">
      <c r="B22" s="58" t="s">
        <v>53</v>
      </c>
      <c r="C22" s="59"/>
      <c r="D22" s="59"/>
      <c r="E22" s="59"/>
      <c r="F22" s="60"/>
      <c r="G22" s="62"/>
      <c r="H22" s="65"/>
      <c r="I22" s="66"/>
      <c r="J22" s="77" t="s">
        <v>54</v>
      </c>
      <c r="K22" s="41" t="s">
        <v>55</v>
      </c>
      <c r="L22" s="43"/>
      <c r="M22" s="78"/>
    </row>
    <row r="23" spans="2:13" ht="18" customHeight="1">
      <c r="B23" s="62"/>
      <c r="C23" s="63" t="s">
        <v>48</v>
      </c>
      <c r="D23" s="63"/>
      <c r="E23" s="63" t="s">
        <v>49</v>
      </c>
      <c r="F23" s="64"/>
      <c r="G23" s="62"/>
      <c r="H23" s="65"/>
      <c r="I23" s="66"/>
      <c r="J23" s="44">
        <v>21</v>
      </c>
      <c r="K23" s="46"/>
      <c r="L23" s="71" t="s">
        <v>56</v>
      </c>
      <c r="M23" s="120">
        <f>ROUND(F15,2)+I15+M15+M21</f>
        <v>0</v>
      </c>
    </row>
    <row r="24" spans="2:13" ht="18" customHeight="1">
      <c r="B24" s="68"/>
      <c r="C24" s="65" t="s">
        <v>51</v>
      </c>
      <c r="D24" s="65"/>
      <c r="E24" s="65"/>
      <c r="F24" s="69"/>
      <c r="G24" s="62"/>
      <c r="H24" s="65"/>
      <c r="I24" s="66"/>
      <c r="J24" s="48">
        <v>22</v>
      </c>
      <c r="K24" s="50" t="s">
        <v>125</v>
      </c>
      <c r="L24" s="127">
        <f>M23-L25</f>
        <v>0</v>
      </c>
      <c r="M24" s="122">
        <f>ROUND((L24*20)/100,2)</f>
        <v>0</v>
      </c>
    </row>
    <row r="25" spans="2:13" ht="18" customHeight="1" thickBot="1">
      <c r="B25" s="68"/>
      <c r="C25" s="65"/>
      <c r="D25" s="65"/>
      <c r="E25" s="65"/>
      <c r="F25" s="69"/>
      <c r="G25" s="62"/>
      <c r="H25" s="65"/>
      <c r="I25" s="66"/>
      <c r="J25" s="48">
        <v>23</v>
      </c>
      <c r="K25" s="50" t="s">
        <v>126</v>
      </c>
      <c r="L25" s="127">
        <f>SUMIF(Prehlad!O11:O9999,0,Prehlad!J11:J9999)</f>
        <v>0</v>
      </c>
      <c r="M25" s="122">
        <f>ROUND((L25*0)/100,1)</f>
        <v>0</v>
      </c>
    </row>
    <row r="26" spans="2:13" ht="18" customHeight="1" thickBot="1">
      <c r="B26" s="68"/>
      <c r="C26" s="65"/>
      <c r="D26" s="65"/>
      <c r="E26" s="65"/>
      <c r="F26" s="69"/>
      <c r="G26" s="62"/>
      <c r="H26" s="65"/>
      <c r="I26" s="66"/>
      <c r="J26" s="52">
        <v>24</v>
      </c>
      <c r="K26" s="56"/>
      <c r="L26" s="57" t="s">
        <v>57</v>
      </c>
      <c r="M26" s="126">
        <f>M23+M24+M25</f>
        <v>0</v>
      </c>
    </row>
    <row r="27" spans="2:13" ht="16.5" customHeight="1" thickBot="1" thickTop="1">
      <c r="B27" s="72"/>
      <c r="C27" s="73"/>
      <c r="D27" s="73"/>
      <c r="E27" s="73"/>
      <c r="F27" s="73"/>
      <c r="G27" s="72"/>
      <c r="H27" s="73"/>
      <c r="I27" s="74"/>
      <c r="J27" s="79" t="s">
        <v>58</v>
      </c>
      <c r="K27" s="80" t="s">
        <v>127</v>
      </c>
      <c r="L27" s="37"/>
      <c r="M27" s="81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23" t="s">
        <v>102</v>
      </c>
      <c r="C1" s="1"/>
      <c r="E1" s="23" t="s">
        <v>505</v>
      </c>
      <c r="F1" s="1"/>
      <c r="G1" s="1"/>
      <c r="Z1" s="75" t="s">
        <v>3</v>
      </c>
      <c r="AA1" s="75" t="s">
        <v>4</v>
      </c>
      <c r="AB1" s="75" t="s">
        <v>5</v>
      </c>
      <c r="AC1" s="75" t="s">
        <v>6</v>
      </c>
      <c r="AD1" s="75" t="s">
        <v>7</v>
      </c>
    </row>
    <row r="2" spans="1:30" ht="12.75">
      <c r="A2" s="23" t="s">
        <v>103</v>
      </c>
      <c r="C2" s="1"/>
      <c r="E2" s="23" t="s">
        <v>104</v>
      </c>
      <c r="F2" s="1"/>
      <c r="G2" s="1"/>
      <c r="Z2" s="75" t="s">
        <v>10</v>
      </c>
      <c r="AA2" s="100" t="s">
        <v>59</v>
      </c>
      <c r="AB2" s="100" t="s">
        <v>12</v>
      </c>
      <c r="AC2" s="100"/>
      <c r="AD2" s="101"/>
    </row>
    <row r="3" spans="1:30" ht="12.75">
      <c r="A3" s="23" t="s">
        <v>60</v>
      </c>
      <c r="C3" s="1"/>
      <c r="E3" s="23" t="s">
        <v>504</v>
      </c>
      <c r="F3" s="1"/>
      <c r="G3" s="1"/>
      <c r="Z3" s="75" t="s">
        <v>14</v>
      </c>
      <c r="AA3" s="100" t="s">
        <v>61</v>
      </c>
      <c r="AB3" s="100" t="s">
        <v>12</v>
      </c>
      <c r="AC3" s="100" t="s">
        <v>16</v>
      </c>
      <c r="AD3" s="101" t="s">
        <v>17</v>
      </c>
    </row>
    <row r="4" spans="2:30" ht="12.75">
      <c r="B4" s="1"/>
      <c r="C4" s="1"/>
      <c r="D4" s="1"/>
      <c r="E4" s="1"/>
      <c r="F4" s="1"/>
      <c r="G4" s="1"/>
      <c r="Z4" s="75" t="s">
        <v>20</v>
      </c>
      <c r="AA4" s="100" t="s">
        <v>62</v>
      </c>
      <c r="AB4" s="100" t="s">
        <v>12</v>
      </c>
      <c r="AC4" s="100"/>
      <c r="AD4" s="101"/>
    </row>
    <row r="5" spans="1:30" ht="12.75">
      <c r="A5" s="23" t="s">
        <v>105</v>
      </c>
      <c r="B5" s="1"/>
      <c r="C5" s="1"/>
      <c r="D5" s="1"/>
      <c r="E5" s="1"/>
      <c r="F5" s="1"/>
      <c r="G5" s="1"/>
      <c r="Z5" s="75" t="s">
        <v>25</v>
      </c>
      <c r="AA5" s="100" t="s">
        <v>61</v>
      </c>
      <c r="AB5" s="100" t="s">
        <v>12</v>
      </c>
      <c r="AC5" s="100" t="s">
        <v>16</v>
      </c>
      <c r="AD5" s="101" t="s">
        <v>17</v>
      </c>
    </row>
    <row r="6" spans="1:7" ht="12.75">
      <c r="A6" s="23"/>
      <c r="B6" s="1"/>
      <c r="C6" s="1"/>
      <c r="D6" s="1"/>
      <c r="E6" s="1"/>
      <c r="F6" s="1"/>
      <c r="G6" s="1"/>
    </row>
    <row r="7" spans="1:7" ht="12.75">
      <c r="A7" s="23"/>
      <c r="B7" s="1"/>
      <c r="C7" s="1"/>
      <c r="D7" s="1"/>
      <c r="E7" s="1"/>
      <c r="F7" s="1"/>
      <c r="G7" s="1"/>
    </row>
    <row r="8" spans="1:7" ht="14.25" thickBot="1">
      <c r="A8" s="1" t="s">
        <v>106</v>
      </c>
      <c r="B8" s="4" t="str">
        <f>CONCATENATE(AA2," ",AB2," ",AC2," ",AD2)</f>
        <v>Rekapitulácia rozpočtu v EUR  </v>
      </c>
      <c r="G8" s="1"/>
    </row>
    <row r="9" spans="1:7" ht="13.5" thickTop="1">
      <c r="A9" s="9" t="s">
        <v>63</v>
      </c>
      <c r="B9" s="10" t="s">
        <v>30</v>
      </c>
      <c r="C9" s="10" t="s">
        <v>64</v>
      </c>
      <c r="D9" s="10" t="s">
        <v>65</v>
      </c>
      <c r="E9" s="20" t="s">
        <v>66</v>
      </c>
      <c r="F9" s="21" t="s">
        <v>67</v>
      </c>
      <c r="G9" s="1"/>
    </row>
    <row r="10" spans="1:7" ht="13.5" thickBot="1">
      <c r="A10" s="15"/>
      <c r="B10" s="16"/>
      <c r="C10" s="16" t="s">
        <v>68</v>
      </c>
      <c r="D10" s="16"/>
      <c r="E10" s="16" t="s">
        <v>65</v>
      </c>
      <c r="F10" s="22" t="s">
        <v>65</v>
      </c>
      <c r="G10" s="103" t="s">
        <v>69</v>
      </c>
    </row>
    <row r="11" ht="13.5" thickTop="1"/>
    <row r="12" spans="1:7" ht="12.75">
      <c r="A12" s="1" t="s">
        <v>129</v>
      </c>
      <c r="B12" s="6">
        <f>Prehlad!H28</f>
        <v>0</v>
      </c>
      <c r="C12" s="6">
        <f>Prehlad!I28</f>
        <v>0</v>
      </c>
      <c r="D12" s="6">
        <f>Prehlad!J28</f>
        <v>0</v>
      </c>
      <c r="E12" s="7">
        <f>Prehlad!L28</f>
        <v>4.06700997</v>
      </c>
      <c r="F12" s="5">
        <f>Prehlad!N28</f>
        <v>0</v>
      </c>
      <c r="G12" s="5">
        <f>Prehlad!W28</f>
        <v>22.695</v>
      </c>
    </row>
    <row r="13" spans="1:7" ht="12.75">
      <c r="A13" s="1" t="s">
        <v>153</v>
      </c>
      <c r="B13" s="6">
        <f>Prehlad!H50</f>
        <v>0</v>
      </c>
      <c r="C13" s="6">
        <f>Prehlad!I50</f>
        <v>0</v>
      </c>
      <c r="D13" s="6">
        <f>Prehlad!J50</f>
        <v>0</v>
      </c>
      <c r="E13" s="7">
        <f>Prehlad!L50</f>
        <v>4.905152620000001</v>
      </c>
      <c r="F13" s="5">
        <f>Prehlad!N50</f>
        <v>0</v>
      </c>
      <c r="G13" s="5">
        <f>Prehlad!W50</f>
        <v>23.533</v>
      </c>
    </row>
    <row r="14" spans="1:7" ht="12.75">
      <c r="A14" s="1" t="s">
        <v>192</v>
      </c>
      <c r="B14" s="6">
        <f>Prehlad!H77</f>
        <v>0</v>
      </c>
      <c r="C14" s="6">
        <f>Prehlad!I77</f>
        <v>0</v>
      </c>
      <c r="D14" s="6">
        <f>Prehlad!J77</f>
        <v>0</v>
      </c>
      <c r="E14" s="7">
        <f>Prehlad!L77</f>
        <v>0.548013</v>
      </c>
      <c r="F14" s="5">
        <f>Prehlad!N77</f>
        <v>0</v>
      </c>
      <c r="G14" s="5">
        <f>Prehlad!W77</f>
        <v>24.647000000000002</v>
      </c>
    </row>
    <row r="15" spans="1:7" ht="12.75">
      <c r="A15" s="1" t="s">
        <v>226</v>
      </c>
      <c r="B15" s="6">
        <f>Prehlad!H121</f>
        <v>0</v>
      </c>
      <c r="C15" s="6">
        <f>Prehlad!I121</f>
        <v>0</v>
      </c>
      <c r="D15" s="6">
        <f>Prehlad!J121</f>
        <v>0</v>
      </c>
      <c r="E15" s="7">
        <f>Prehlad!L121</f>
        <v>0.09042615000000001</v>
      </c>
      <c r="F15" s="5">
        <f>Prehlad!N121</f>
        <v>2.73</v>
      </c>
      <c r="G15" s="5">
        <f>Prehlad!W121</f>
        <v>134.18500000000003</v>
      </c>
    </row>
    <row r="16" spans="1:7" ht="12.75">
      <c r="A16" s="1" t="s">
        <v>301</v>
      </c>
      <c r="B16" s="6">
        <f>Prehlad!H123</f>
        <v>0</v>
      </c>
      <c r="C16" s="6">
        <f>Prehlad!I123</f>
        <v>0</v>
      </c>
      <c r="D16" s="6">
        <f>Prehlad!J123</f>
        <v>0</v>
      </c>
      <c r="E16" s="7">
        <f>Prehlad!L123</f>
        <v>9.61060174</v>
      </c>
      <c r="F16" s="5">
        <f>Prehlad!N123</f>
        <v>2.73</v>
      </c>
      <c r="G16" s="5">
        <f>Prehlad!W123</f>
        <v>205.06000000000003</v>
      </c>
    </row>
    <row r="18" spans="1:7" ht="12.75">
      <c r="A18" s="1" t="s">
        <v>303</v>
      </c>
      <c r="B18" s="6">
        <f>Prehlad!H130</f>
        <v>0</v>
      </c>
      <c r="C18" s="6">
        <f>Prehlad!I130</f>
        <v>0</v>
      </c>
      <c r="D18" s="6">
        <f>Prehlad!J130</f>
        <v>0</v>
      </c>
      <c r="E18" s="7">
        <f>Prehlad!L130</f>
        <v>0.0098</v>
      </c>
      <c r="F18" s="5">
        <f>Prehlad!N130</f>
        <v>0</v>
      </c>
      <c r="G18" s="5">
        <f>Prehlad!W130</f>
        <v>0.228</v>
      </c>
    </row>
    <row r="19" spans="1:7" ht="12.75">
      <c r="A19" s="1" t="s">
        <v>312</v>
      </c>
      <c r="B19" s="6">
        <f>Prehlad!H169</f>
        <v>0</v>
      </c>
      <c r="C19" s="6">
        <f>Prehlad!I169</f>
        <v>0</v>
      </c>
      <c r="D19" s="6">
        <f>Prehlad!J169</f>
        <v>0</v>
      </c>
      <c r="E19" s="7">
        <f>Prehlad!L169</f>
        <v>0.24328187</v>
      </c>
      <c r="F19" s="5">
        <f>Prehlad!N169</f>
        <v>0.931</v>
      </c>
      <c r="G19" s="5">
        <f>Prehlad!W169</f>
        <v>54.91700000000001</v>
      </c>
    </row>
    <row r="20" spans="1:7" ht="12.75">
      <c r="A20" s="1" t="s">
        <v>380</v>
      </c>
      <c r="B20" s="6">
        <f>Prehlad!H185</f>
        <v>0</v>
      </c>
      <c r="C20" s="6">
        <f>Prehlad!I185</f>
        <v>0</v>
      </c>
      <c r="D20" s="6">
        <f>Prehlad!J185</f>
        <v>0</v>
      </c>
      <c r="E20" s="7">
        <f>Prehlad!L185</f>
        <v>0.19315449999999998</v>
      </c>
      <c r="F20" s="5">
        <f>Prehlad!N185</f>
        <v>0</v>
      </c>
      <c r="G20" s="5">
        <f>Prehlad!W185</f>
        <v>12.363</v>
      </c>
    </row>
    <row r="21" spans="1:7" ht="12.75">
      <c r="A21" s="1" t="s">
        <v>404</v>
      </c>
      <c r="B21" s="6">
        <f>Prehlad!H216</f>
        <v>0</v>
      </c>
      <c r="C21" s="6">
        <f>Prehlad!I216</f>
        <v>0</v>
      </c>
      <c r="D21" s="6">
        <f>Prehlad!J216</f>
        <v>0</v>
      </c>
      <c r="E21" s="7">
        <f>Prehlad!L216</f>
        <v>1.6231628600000003</v>
      </c>
      <c r="F21" s="5">
        <f>Prehlad!N216</f>
        <v>0</v>
      </c>
      <c r="G21" s="5">
        <f>Prehlad!W216</f>
        <v>48.885</v>
      </c>
    </row>
    <row r="22" spans="1:7" ht="12.75">
      <c r="A22" s="1" t="s">
        <v>451</v>
      </c>
      <c r="B22" s="6">
        <f>Prehlad!H229</f>
        <v>0</v>
      </c>
      <c r="C22" s="6">
        <f>Prehlad!I229</f>
        <v>0</v>
      </c>
      <c r="D22" s="6">
        <f>Prehlad!J229</f>
        <v>0</v>
      </c>
      <c r="E22" s="7">
        <f>Prehlad!L229</f>
        <v>0.04212</v>
      </c>
      <c r="F22" s="5">
        <f>Prehlad!N229</f>
        <v>0</v>
      </c>
      <c r="G22" s="5">
        <f>Prehlad!W229</f>
        <v>4.247</v>
      </c>
    </row>
    <row r="23" spans="1:7" ht="12.75">
      <c r="A23" s="1" t="s">
        <v>475</v>
      </c>
      <c r="B23" s="6">
        <f>Prehlad!H238</f>
        <v>0</v>
      </c>
      <c r="C23" s="6">
        <f>Prehlad!I238</f>
        <v>0</v>
      </c>
      <c r="D23" s="6">
        <f>Prehlad!J238</f>
        <v>0</v>
      </c>
      <c r="E23" s="7">
        <f>Prehlad!L238</f>
        <v>0.021</v>
      </c>
      <c r="F23" s="5">
        <f>Prehlad!N238</f>
        <v>0</v>
      </c>
      <c r="G23" s="5">
        <f>Prehlad!W238</f>
        <v>9.789</v>
      </c>
    </row>
    <row r="24" spans="1:7" ht="12.75">
      <c r="A24" s="1" t="s">
        <v>492</v>
      </c>
      <c r="B24" s="6">
        <f>Prehlad!H240</f>
        <v>0</v>
      </c>
      <c r="C24" s="6">
        <f>Prehlad!I240</f>
        <v>0</v>
      </c>
      <c r="D24" s="6">
        <f>Prehlad!J240</f>
        <v>0</v>
      </c>
      <c r="E24" s="7">
        <f>Prehlad!L240</f>
        <v>2.13251923</v>
      </c>
      <c r="F24" s="5">
        <f>Prehlad!N240</f>
        <v>0.931</v>
      </c>
      <c r="G24" s="5">
        <f>Prehlad!W240</f>
        <v>130.429</v>
      </c>
    </row>
    <row r="26" spans="1:7" ht="12.75">
      <c r="A26" s="1" t="s">
        <v>494</v>
      </c>
      <c r="B26" s="6">
        <f>Prehlad!H245</f>
        <v>0</v>
      </c>
      <c r="C26" s="6">
        <f>Prehlad!I245</f>
        <v>0</v>
      </c>
      <c r="D26" s="6">
        <f>Prehlad!J245</f>
        <v>0</v>
      </c>
      <c r="E26" s="7">
        <f>Prehlad!L245</f>
        <v>0</v>
      </c>
      <c r="F26" s="5">
        <f>Prehlad!N245</f>
        <v>0</v>
      </c>
      <c r="G26" s="5">
        <f>Prehlad!W245</f>
        <v>8</v>
      </c>
    </row>
    <row r="27" spans="1:7" ht="12.75">
      <c r="A27" s="1" t="s">
        <v>502</v>
      </c>
      <c r="B27" s="6">
        <f>Prehlad!H247</f>
        <v>0</v>
      </c>
      <c r="C27" s="6">
        <f>Prehlad!I247</f>
        <v>0</v>
      </c>
      <c r="D27" s="6">
        <f>Prehlad!J247</f>
        <v>0</v>
      </c>
      <c r="E27" s="7">
        <f>Prehlad!L247</f>
        <v>0</v>
      </c>
      <c r="F27" s="5">
        <f>Prehlad!N247</f>
        <v>0</v>
      </c>
      <c r="G27" s="5">
        <f>Prehlad!W247</f>
        <v>8</v>
      </c>
    </row>
    <row r="30" spans="1:7" ht="12.75">
      <c r="A30" s="1" t="s">
        <v>503</v>
      </c>
      <c r="B30" s="6">
        <f>Prehlad!H249</f>
        <v>0</v>
      </c>
      <c r="C30" s="6">
        <f>Prehlad!I249</f>
        <v>0</v>
      </c>
      <c r="D30" s="6">
        <f>Prehlad!J249</f>
        <v>0</v>
      </c>
      <c r="E30" s="7">
        <f>Prehlad!L249</f>
        <v>11.74312097</v>
      </c>
      <c r="F30" s="5">
        <f>Prehlad!N249</f>
        <v>3.661</v>
      </c>
      <c r="G30" s="5">
        <f>Prehlad!W249</f>
        <v>343.48900000000003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49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3.7109375" style="110" customWidth="1"/>
    <col min="2" max="2" width="5.28125" style="111" customWidth="1"/>
    <col min="3" max="3" width="8.7109375" style="112" customWidth="1"/>
    <col min="4" max="4" width="40.7109375" style="118" customWidth="1"/>
    <col min="5" max="5" width="8.7109375" style="114" customWidth="1"/>
    <col min="6" max="6" width="5.8515625" style="113" customWidth="1"/>
    <col min="7" max="9" width="8.7109375" style="115" customWidth="1"/>
    <col min="10" max="10" width="8.28125" style="115" customWidth="1"/>
    <col min="11" max="11" width="7.421875" style="116" customWidth="1"/>
    <col min="12" max="12" width="8.28125" style="116" customWidth="1"/>
    <col min="13" max="13" width="7.140625" style="114" customWidth="1"/>
    <col min="14" max="14" width="7.00390625" style="114" customWidth="1"/>
    <col min="15" max="15" width="3.57421875" style="113" customWidth="1"/>
    <col min="16" max="16" width="12.7109375" style="113" customWidth="1"/>
    <col min="17" max="19" width="11.28125" style="114" customWidth="1"/>
    <col min="20" max="20" width="10.57421875" style="117" customWidth="1"/>
    <col min="21" max="21" width="10.28125" style="117" customWidth="1"/>
    <col min="22" max="22" width="5.7109375" style="117" customWidth="1"/>
    <col min="23" max="23" width="9.140625" style="114" customWidth="1"/>
    <col min="24" max="25" width="9.140625" style="113" customWidth="1"/>
    <col min="26" max="26" width="7.57421875" style="112" customWidth="1"/>
    <col min="27" max="27" width="24.8515625" style="112" customWidth="1"/>
    <col min="28" max="28" width="4.28125" style="113" customWidth="1"/>
    <col min="29" max="29" width="8.28125" style="113" customWidth="1"/>
    <col min="30" max="30" width="8.7109375" style="113" customWidth="1"/>
    <col min="31" max="34" width="9.140625" style="113" customWidth="1"/>
    <col min="35" max="16384" width="9.140625" style="1" customWidth="1"/>
  </cols>
  <sheetData>
    <row r="1" spans="1:34" ht="12.75">
      <c r="A1" s="23" t="s">
        <v>102</v>
      </c>
      <c r="B1" s="1"/>
      <c r="C1" s="1"/>
      <c r="D1" s="1"/>
      <c r="E1" s="1"/>
      <c r="F1" s="1"/>
      <c r="G1" s="6"/>
      <c r="H1" s="1"/>
      <c r="I1" s="23" t="s">
        <v>506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9" t="s">
        <v>3</v>
      </c>
      <c r="AA1" s="109" t="s">
        <v>4</v>
      </c>
      <c r="AB1" s="75" t="s">
        <v>5</v>
      </c>
      <c r="AC1" s="75" t="s">
        <v>6</v>
      </c>
      <c r="AD1" s="75" t="s">
        <v>7</v>
      </c>
      <c r="AE1" s="1"/>
      <c r="AF1" s="1"/>
      <c r="AG1" s="1"/>
      <c r="AH1" s="1"/>
    </row>
    <row r="2" spans="1:34" ht="12.75">
      <c r="A2" s="23" t="s">
        <v>103</v>
      </c>
      <c r="B2" s="1"/>
      <c r="C2" s="1"/>
      <c r="D2" s="1"/>
      <c r="E2" s="1"/>
      <c r="F2" s="1"/>
      <c r="G2" s="6"/>
      <c r="H2" s="8"/>
      <c r="I2" s="23" t="s">
        <v>104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9" t="s">
        <v>10</v>
      </c>
      <c r="AA2" s="101" t="s">
        <v>70</v>
      </c>
      <c r="AB2" s="100" t="s">
        <v>12</v>
      </c>
      <c r="AC2" s="100"/>
      <c r="AD2" s="101"/>
      <c r="AE2" s="1"/>
      <c r="AF2" s="1"/>
      <c r="AG2" s="1"/>
      <c r="AH2" s="1"/>
    </row>
    <row r="3" spans="1:34" ht="12.75">
      <c r="A3" s="23" t="s">
        <v>60</v>
      </c>
      <c r="B3" s="1"/>
      <c r="C3" s="1"/>
      <c r="D3" s="1"/>
      <c r="E3" s="1"/>
      <c r="F3" s="1"/>
      <c r="G3" s="6"/>
      <c r="H3" s="1"/>
      <c r="I3" s="23" t="s">
        <v>504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9" t="s">
        <v>14</v>
      </c>
      <c r="AA3" s="101" t="s">
        <v>71</v>
      </c>
      <c r="AB3" s="100" t="s">
        <v>12</v>
      </c>
      <c r="AC3" s="100" t="s">
        <v>16</v>
      </c>
      <c r="AD3" s="101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9" t="s">
        <v>20</v>
      </c>
      <c r="AA4" s="101" t="s">
        <v>72</v>
      </c>
      <c r="AB4" s="100" t="s">
        <v>12</v>
      </c>
      <c r="AC4" s="100"/>
      <c r="AD4" s="101"/>
      <c r="AE4" s="1"/>
      <c r="AF4" s="1"/>
      <c r="AG4" s="1"/>
      <c r="AH4" s="1"/>
    </row>
    <row r="5" spans="1:34" ht="12.75">
      <c r="A5" s="23" t="s">
        <v>105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9" t="s">
        <v>25</v>
      </c>
      <c r="AA5" s="101" t="s">
        <v>71</v>
      </c>
      <c r="AB5" s="100" t="s">
        <v>12</v>
      </c>
      <c r="AC5" s="100" t="s">
        <v>16</v>
      </c>
      <c r="AD5" s="101" t="s">
        <v>17</v>
      </c>
      <c r="AE5" s="1"/>
      <c r="AF5" s="1"/>
      <c r="AG5" s="1"/>
      <c r="AH5" s="1"/>
    </row>
    <row r="6" spans="1:34" ht="12.75">
      <c r="A6" s="2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2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106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73</v>
      </c>
      <c r="B9" s="10" t="s">
        <v>74</v>
      </c>
      <c r="C9" s="10" t="s">
        <v>75</v>
      </c>
      <c r="D9" s="10" t="s">
        <v>76</v>
      </c>
      <c r="E9" s="10" t="s">
        <v>77</v>
      </c>
      <c r="F9" s="10" t="s">
        <v>78</v>
      </c>
      <c r="G9" s="10" t="s">
        <v>79</v>
      </c>
      <c r="H9" s="10" t="s">
        <v>30</v>
      </c>
      <c r="I9" s="10" t="s">
        <v>64</v>
      </c>
      <c r="J9" s="10" t="s">
        <v>65</v>
      </c>
      <c r="K9" s="11" t="s">
        <v>66</v>
      </c>
      <c r="L9" s="12"/>
      <c r="M9" s="13" t="s">
        <v>67</v>
      </c>
      <c r="N9" s="12"/>
      <c r="O9" s="14" t="s">
        <v>2</v>
      </c>
      <c r="P9" s="96" t="s">
        <v>80</v>
      </c>
      <c r="Q9" s="97" t="s">
        <v>77</v>
      </c>
      <c r="R9" s="97" t="s">
        <v>77</v>
      </c>
      <c r="S9" s="94" t="s">
        <v>77</v>
      </c>
      <c r="T9" s="102" t="s">
        <v>81</v>
      </c>
      <c r="U9" s="102" t="s">
        <v>82</v>
      </c>
      <c r="V9" s="102" t="s">
        <v>83</v>
      </c>
      <c r="W9" s="103" t="s">
        <v>69</v>
      </c>
      <c r="X9" s="103" t="s">
        <v>84</v>
      </c>
      <c r="Y9" s="103" t="s">
        <v>85</v>
      </c>
      <c r="Z9" s="108" t="s">
        <v>86</v>
      </c>
      <c r="AA9" s="108" t="s">
        <v>87</v>
      </c>
      <c r="AB9" s="1" t="s">
        <v>83</v>
      </c>
      <c r="AC9" s="1"/>
      <c r="AD9" s="1"/>
      <c r="AE9" s="1"/>
      <c r="AF9" s="1"/>
      <c r="AG9" s="1"/>
      <c r="AH9" s="1"/>
    </row>
    <row r="10" spans="1:34" ht="13.5" thickBot="1">
      <c r="A10" s="15" t="s">
        <v>88</v>
      </c>
      <c r="B10" s="16" t="s">
        <v>89</v>
      </c>
      <c r="C10" s="17"/>
      <c r="D10" s="16" t="s">
        <v>90</v>
      </c>
      <c r="E10" s="16" t="s">
        <v>91</v>
      </c>
      <c r="F10" s="16" t="s">
        <v>92</v>
      </c>
      <c r="G10" s="16" t="s">
        <v>93</v>
      </c>
      <c r="H10" s="16"/>
      <c r="I10" s="16" t="s">
        <v>68</v>
      </c>
      <c r="J10" s="16"/>
      <c r="K10" s="16" t="s">
        <v>79</v>
      </c>
      <c r="L10" s="16" t="s">
        <v>65</v>
      </c>
      <c r="M10" s="18" t="s">
        <v>79</v>
      </c>
      <c r="N10" s="16" t="s">
        <v>65</v>
      </c>
      <c r="O10" s="19" t="s">
        <v>94</v>
      </c>
      <c r="P10" s="98"/>
      <c r="Q10" s="99" t="s">
        <v>95</v>
      </c>
      <c r="R10" s="99" t="s">
        <v>96</v>
      </c>
      <c r="S10" s="95" t="s">
        <v>97</v>
      </c>
      <c r="T10" s="102" t="s">
        <v>98</v>
      </c>
      <c r="U10" s="102" t="s">
        <v>99</v>
      </c>
      <c r="V10" s="102" t="s">
        <v>100</v>
      </c>
      <c r="W10" s="5"/>
      <c r="X10" s="1"/>
      <c r="Y10" s="1"/>
      <c r="Z10" s="108" t="s">
        <v>101</v>
      </c>
      <c r="AA10" s="108" t="s">
        <v>88</v>
      </c>
      <c r="AB10" s="1" t="s">
        <v>107</v>
      </c>
      <c r="AC10" s="1"/>
      <c r="AD10" s="1"/>
      <c r="AE10" s="1"/>
      <c r="AF10" s="1"/>
      <c r="AG10" s="1"/>
      <c r="AH10" s="1"/>
    </row>
    <row r="11" ht="13.5" thickTop="1"/>
    <row r="12" ht="12.75">
      <c r="B12" s="128" t="s">
        <v>128</v>
      </c>
    </row>
    <row r="13" ht="12.75">
      <c r="B13" s="112" t="s">
        <v>129</v>
      </c>
    </row>
    <row r="14" spans="1:28" ht="12.75">
      <c r="A14" s="110">
        <v>1</v>
      </c>
      <c r="B14" s="111" t="s">
        <v>130</v>
      </c>
      <c r="C14" s="112" t="s">
        <v>131</v>
      </c>
      <c r="D14" s="118" t="s">
        <v>132</v>
      </c>
      <c r="E14" s="114">
        <v>5.434</v>
      </c>
      <c r="F14" s="113" t="s">
        <v>133</v>
      </c>
      <c r="G14" s="115">
        <v>0</v>
      </c>
      <c r="H14" s="115">
        <f>ROUND(E14*G14,2)</f>
        <v>0</v>
      </c>
      <c r="J14" s="115">
        <f>ROUND(E14*G14,2)</f>
        <v>0</v>
      </c>
      <c r="K14" s="116">
        <v>0.56886</v>
      </c>
      <c r="L14" s="116">
        <f>E14*K14</f>
        <v>3.09118524</v>
      </c>
      <c r="O14" s="113">
        <v>20</v>
      </c>
      <c r="P14" s="113" t="s">
        <v>134</v>
      </c>
      <c r="V14" s="117" t="s">
        <v>54</v>
      </c>
      <c r="W14" s="114">
        <v>17.584</v>
      </c>
      <c r="Z14" s="112" t="s">
        <v>135</v>
      </c>
      <c r="AA14" s="112" t="s">
        <v>136</v>
      </c>
      <c r="AB14" s="113">
        <v>1</v>
      </c>
    </row>
    <row r="15" spans="4:22" ht="12.75">
      <c r="D15" s="118" t="s">
        <v>137</v>
      </c>
      <c r="V15" s="117" t="s">
        <v>0</v>
      </c>
    </row>
    <row r="16" spans="4:22" ht="12.75">
      <c r="D16" s="118" t="s">
        <v>138</v>
      </c>
      <c r="V16" s="117" t="s">
        <v>0</v>
      </c>
    </row>
    <row r="17" spans="4:22" ht="12.75">
      <c r="D17" s="118" t="s">
        <v>139</v>
      </c>
      <c r="V17" s="117" t="s">
        <v>0</v>
      </c>
    </row>
    <row r="18" spans="4:22" ht="12.75">
      <c r="D18" s="118" t="s">
        <v>140</v>
      </c>
      <c r="V18" s="117" t="s">
        <v>0</v>
      </c>
    </row>
    <row r="19" spans="4:22" ht="12.75">
      <c r="D19" s="118" t="s">
        <v>141</v>
      </c>
      <c r="V19" s="117" t="s">
        <v>0</v>
      </c>
    </row>
    <row r="20" spans="1:28" ht="12.75">
      <c r="A20" s="110">
        <v>2</v>
      </c>
      <c r="B20" s="111" t="s">
        <v>130</v>
      </c>
      <c r="C20" s="112" t="s">
        <v>142</v>
      </c>
      <c r="D20" s="118" t="s">
        <v>143</v>
      </c>
      <c r="E20" s="114">
        <v>1.719</v>
      </c>
      <c r="F20" s="113" t="s">
        <v>133</v>
      </c>
      <c r="G20" s="115">
        <v>0</v>
      </c>
      <c r="H20" s="115">
        <f>ROUND(E20*G20,2)</f>
        <v>0</v>
      </c>
      <c r="J20" s="115">
        <f>ROUND(E20*G20,2)</f>
        <v>0</v>
      </c>
      <c r="K20" s="116">
        <v>0.56767</v>
      </c>
      <c r="L20" s="116">
        <f>E20*K20</f>
        <v>0.97582473</v>
      </c>
      <c r="O20" s="113">
        <v>20</v>
      </c>
      <c r="P20" s="113" t="s">
        <v>134</v>
      </c>
      <c r="V20" s="117" t="s">
        <v>54</v>
      </c>
      <c r="W20" s="114">
        <v>5.111</v>
      </c>
      <c r="Z20" s="112" t="s">
        <v>135</v>
      </c>
      <c r="AA20" s="112" t="s">
        <v>144</v>
      </c>
      <c r="AB20" s="113">
        <v>1</v>
      </c>
    </row>
    <row r="21" spans="4:22" ht="12.75">
      <c r="D21" s="118" t="s">
        <v>145</v>
      </c>
      <c r="V21" s="117" t="s">
        <v>0</v>
      </c>
    </row>
    <row r="22" spans="4:22" ht="12.75">
      <c r="D22" s="118" t="s">
        <v>146</v>
      </c>
      <c r="V22" s="117" t="s">
        <v>0</v>
      </c>
    </row>
    <row r="23" spans="4:22" ht="12.75">
      <c r="D23" s="118" t="s">
        <v>147</v>
      </c>
      <c r="V23" s="117" t="s">
        <v>0</v>
      </c>
    </row>
    <row r="24" spans="4:22" ht="12.75">
      <c r="D24" s="118" t="s">
        <v>148</v>
      </c>
      <c r="V24" s="117" t="s">
        <v>0</v>
      </c>
    </row>
    <row r="25" spans="4:22" ht="12.75">
      <c r="D25" s="118" t="s">
        <v>149</v>
      </c>
      <c r="V25" s="117" t="s">
        <v>0</v>
      </c>
    </row>
    <row r="26" spans="4:22" ht="12.75">
      <c r="D26" s="118" t="s">
        <v>150</v>
      </c>
      <c r="V26" s="117" t="s">
        <v>0</v>
      </c>
    </row>
    <row r="27" spans="4:22" ht="12.75">
      <c r="D27" s="118" t="s">
        <v>151</v>
      </c>
      <c r="V27" s="117" t="s">
        <v>0</v>
      </c>
    </row>
    <row r="28" spans="4:23" ht="12.75">
      <c r="D28" s="129" t="s">
        <v>152</v>
      </c>
      <c r="E28" s="130">
        <f>J28</f>
        <v>0</v>
      </c>
      <c r="H28" s="130">
        <f>SUM(H12:H27)</f>
        <v>0</v>
      </c>
      <c r="I28" s="130">
        <f>SUM(I12:I27)</f>
        <v>0</v>
      </c>
      <c r="J28" s="130">
        <f>SUM(J12:J27)</f>
        <v>0</v>
      </c>
      <c r="L28" s="131">
        <f>SUM(L12:L27)</f>
        <v>4.06700997</v>
      </c>
      <c r="N28" s="132">
        <f>SUM(N12:N27)</f>
        <v>0</v>
      </c>
      <c r="W28" s="114">
        <f>SUM(W12:W27)</f>
        <v>22.695</v>
      </c>
    </row>
    <row r="30" ht="12.75">
      <c r="B30" s="112" t="s">
        <v>153</v>
      </c>
    </row>
    <row r="31" spans="1:28" ht="12.75">
      <c r="A31" s="110">
        <v>3</v>
      </c>
      <c r="B31" s="111" t="s">
        <v>130</v>
      </c>
      <c r="C31" s="112" t="s">
        <v>154</v>
      </c>
      <c r="D31" s="118" t="s">
        <v>155</v>
      </c>
      <c r="E31" s="114">
        <v>0.324</v>
      </c>
      <c r="F31" s="113" t="s">
        <v>156</v>
      </c>
      <c r="G31" s="115">
        <v>0</v>
      </c>
      <c r="H31" s="115">
        <f>ROUND(E31*G31,2)</f>
        <v>0</v>
      </c>
      <c r="J31" s="115">
        <f>ROUND(E31*G31,2)</f>
        <v>0</v>
      </c>
      <c r="K31" s="116">
        <v>0.01709</v>
      </c>
      <c r="L31" s="116">
        <f>E31*K31</f>
        <v>0.00553716</v>
      </c>
      <c r="O31" s="113">
        <v>20</v>
      </c>
      <c r="P31" s="113" t="s">
        <v>134</v>
      </c>
      <c r="V31" s="117" t="s">
        <v>54</v>
      </c>
      <c r="W31" s="114">
        <v>5.373</v>
      </c>
      <c r="Z31" s="112" t="s">
        <v>135</v>
      </c>
      <c r="AA31" s="112" t="s">
        <v>157</v>
      </c>
      <c r="AB31" s="113">
        <v>7</v>
      </c>
    </row>
    <row r="32" spans="4:22" ht="12.75">
      <c r="D32" s="118" t="s">
        <v>158</v>
      </c>
      <c r="V32" s="117" t="s">
        <v>0</v>
      </c>
    </row>
    <row r="33" spans="4:22" ht="12.75">
      <c r="D33" s="118" t="s">
        <v>159</v>
      </c>
      <c r="V33" s="117" t="s">
        <v>0</v>
      </c>
    </row>
    <row r="34" spans="1:28" ht="12.75">
      <c r="A34" s="110">
        <v>4</v>
      </c>
      <c r="B34" s="111" t="s">
        <v>160</v>
      </c>
      <c r="C34" s="112" t="s">
        <v>161</v>
      </c>
      <c r="D34" s="118" t="s">
        <v>162</v>
      </c>
      <c r="E34" s="114">
        <v>0.405</v>
      </c>
      <c r="F34" s="113" t="s">
        <v>156</v>
      </c>
      <c r="G34" s="115">
        <v>0</v>
      </c>
      <c r="I34" s="115">
        <f>ROUND(E34*G34,2)</f>
        <v>0</v>
      </c>
      <c r="J34" s="115">
        <f>ROUND(E34*G34,2)</f>
        <v>0</v>
      </c>
      <c r="K34" s="116">
        <v>1</v>
      </c>
      <c r="L34" s="116">
        <f>E34*K34</f>
        <v>0.405</v>
      </c>
      <c r="O34" s="113">
        <v>20</v>
      </c>
      <c r="P34" s="113" t="s">
        <v>134</v>
      </c>
      <c r="V34" s="117" t="s">
        <v>46</v>
      </c>
      <c r="Z34" s="112" t="s">
        <v>163</v>
      </c>
      <c r="AA34" s="112" t="s">
        <v>134</v>
      </c>
      <c r="AB34" s="113">
        <v>8</v>
      </c>
    </row>
    <row r="35" spans="4:22" ht="12.75">
      <c r="D35" s="118" t="s">
        <v>164</v>
      </c>
      <c r="V35" s="117" t="s">
        <v>0</v>
      </c>
    </row>
    <row r="36" spans="4:22" ht="12.75">
      <c r="D36" s="118" t="s">
        <v>165</v>
      </c>
      <c r="V36" s="117" t="s">
        <v>0</v>
      </c>
    </row>
    <row r="37" spans="1:28" ht="25.5">
      <c r="A37" s="110">
        <v>5</v>
      </c>
      <c r="B37" s="111" t="s">
        <v>130</v>
      </c>
      <c r="C37" s="112" t="s">
        <v>166</v>
      </c>
      <c r="D37" s="118" t="s">
        <v>167</v>
      </c>
      <c r="E37" s="114">
        <v>0.5</v>
      </c>
      <c r="F37" s="113" t="s">
        <v>168</v>
      </c>
      <c r="G37" s="115">
        <v>0</v>
      </c>
      <c r="H37" s="115">
        <f>ROUND(E37*G37,2)</f>
        <v>0</v>
      </c>
      <c r="J37" s="115">
        <f>ROUND(E37*G37,2)</f>
        <v>0</v>
      </c>
      <c r="K37" s="116">
        <v>0.09516</v>
      </c>
      <c r="L37" s="116">
        <f>E37*K37</f>
        <v>0.04758</v>
      </c>
      <c r="O37" s="113">
        <v>20</v>
      </c>
      <c r="P37" s="113" t="s">
        <v>134</v>
      </c>
      <c r="V37" s="117" t="s">
        <v>54</v>
      </c>
      <c r="W37" s="114">
        <v>0.27</v>
      </c>
      <c r="Z37" s="112" t="s">
        <v>169</v>
      </c>
      <c r="AA37" s="112" t="s">
        <v>170</v>
      </c>
      <c r="AB37" s="113">
        <v>7</v>
      </c>
    </row>
    <row r="38" spans="4:22" ht="12.75">
      <c r="D38" s="118" t="s">
        <v>171</v>
      </c>
      <c r="V38" s="117" t="s">
        <v>0</v>
      </c>
    </row>
    <row r="39" spans="4:22" ht="12.75">
      <c r="D39" s="118" t="s">
        <v>172</v>
      </c>
      <c r="V39" s="117" t="s">
        <v>0</v>
      </c>
    </row>
    <row r="40" spans="1:28" ht="12.75">
      <c r="A40" s="110">
        <v>6</v>
      </c>
      <c r="B40" s="111" t="s">
        <v>130</v>
      </c>
      <c r="C40" s="112" t="s">
        <v>173</v>
      </c>
      <c r="D40" s="118" t="s">
        <v>174</v>
      </c>
      <c r="E40" s="114">
        <v>1.734</v>
      </c>
      <c r="F40" s="113" t="s">
        <v>133</v>
      </c>
      <c r="G40" s="115">
        <v>0</v>
      </c>
      <c r="H40" s="115">
        <f>ROUND(E40*G40,2)</f>
        <v>0</v>
      </c>
      <c r="J40" s="115">
        <f>ROUND(E40*G40,2)</f>
        <v>0</v>
      </c>
      <c r="K40" s="116">
        <v>2.47861</v>
      </c>
      <c r="L40" s="116">
        <f>E40*K40</f>
        <v>4.297909740000001</v>
      </c>
      <c r="O40" s="113">
        <v>20</v>
      </c>
      <c r="P40" s="113" t="s">
        <v>134</v>
      </c>
      <c r="V40" s="117" t="s">
        <v>54</v>
      </c>
      <c r="W40" s="114">
        <v>2.377</v>
      </c>
      <c r="Z40" s="112" t="s">
        <v>169</v>
      </c>
      <c r="AA40" s="112" t="s">
        <v>175</v>
      </c>
      <c r="AB40" s="113">
        <v>7</v>
      </c>
    </row>
    <row r="41" spans="4:22" ht="12.75">
      <c r="D41" s="118" t="s">
        <v>176</v>
      </c>
      <c r="V41" s="117" t="s">
        <v>0</v>
      </c>
    </row>
    <row r="42" spans="1:28" ht="12.75">
      <c r="A42" s="110">
        <v>7</v>
      </c>
      <c r="B42" s="111" t="s">
        <v>130</v>
      </c>
      <c r="C42" s="112" t="s">
        <v>177</v>
      </c>
      <c r="D42" s="118" t="s">
        <v>178</v>
      </c>
      <c r="E42" s="114">
        <v>11.558</v>
      </c>
      <c r="F42" s="113" t="s">
        <v>168</v>
      </c>
      <c r="G42" s="115">
        <v>0</v>
      </c>
      <c r="H42" s="115">
        <f>ROUND(E42*G42,2)</f>
        <v>0</v>
      </c>
      <c r="J42" s="115">
        <f>ROUND(E42*G42,2)</f>
        <v>0</v>
      </c>
      <c r="K42" s="116">
        <v>0.00335</v>
      </c>
      <c r="L42" s="116">
        <f>E42*K42</f>
        <v>0.0387193</v>
      </c>
      <c r="O42" s="113">
        <v>20</v>
      </c>
      <c r="P42" s="113" t="s">
        <v>134</v>
      </c>
      <c r="V42" s="117" t="s">
        <v>54</v>
      </c>
      <c r="W42" s="114">
        <v>7.131</v>
      </c>
      <c r="Z42" s="112" t="s">
        <v>169</v>
      </c>
      <c r="AA42" s="112" t="s">
        <v>179</v>
      </c>
      <c r="AB42" s="113">
        <v>7</v>
      </c>
    </row>
    <row r="43" spans="4:22" ht="12.75">
      <c r="D43" s="118" t="s">
        <v>180</v>
      </c>
      <c r="V43" s="117" t="s">
        <v>0</v>
      </c>
    </row>
    <row r="44" spans="1:28" ht="12.75">
      <c r="A44" s="110">
        <v>8</v>
      </c>
      <c r="B44" s="111" t="s">
        <v>130</v>
      </c>
      <c r="C44" s="112" t="s">
        <v>181</v>
      </c>
      <c r="D44" s="118" t="s">
        <v>182</v>
      </c>
      <c r="E44" s="114">
        <v>11.558</v>
      </c>
      <c r="F44" s="113" t="s">
        <v>168</v>
      </c>
      <c r="G44" s="115">
        <v>0</v>
      </c>
      <c r="H44" s="115">
        <f>ROUND(E44*G44,2)</f>
        <v>0</v>
      </c>
      <c r="J44" s="115">
        <f>ROUND(E44*G44,2)</f>
        <v>0</v>
      </c>
      <c r="O44" s="113">
        <v>20</v>
      </c>
      <c r="P44" s="113" t="s">
        <v>134</v>
      </c>
      <c r="V44" s="117" t="s">
        <v>54</v>
      </c>
      <c r="W44" s="114">
        <v>3.282</v>
      </c>
      <c r="Z44" s="112" t="s">
        <v>169</v>
      </c>
      <c r="AA44" s="112" t="s">
        <v>183</v>
      </c>
      <c r="AB44" s="113">
        <v>7</v>
      </c>
    </row>
    <row r="45" spans="1:28" ht="12.75">
      <c r="A45" s="110">
        <v>9</v>
      </c>
      <c r="B45" s="111" t="s">
        <v>130</v>
      </c>
      <c r="C45" s="112" t="s">
        <v>184</v>
      </c>
      <c r="D45" s="118" t="s">
        <v>185</v>
      </c>
      <c r="E45" s="114">
        <v>0.106</v>
      </c>
      <c r="F45" s="113" t="s">
        <v>156</v>
      </c>
      <c r="G45" s="115">
        <v>0</v>
      </c>
      <c r="H45" s="115">
        <f>ROUND(E45*G45,2)</f>
        <v>0</v>
      </c>
      <c r="J45" s="115">
        <f>ROUND(E45*G45,2)</f>
        <v>0</v>
      </c>
      <c r="K45" s="116">
        <v>1.04157</v>
      </c>
      <c r="L45" s="116">
        <f>E45*K45</f>
        <v>0.11040642</v>
      </c>
      <c r="O45" s="113">
        <v>20</v>
      </c>
      <c r="P45" s="113" t="s">
        <v>134</v>
      </c>
      <c r="V45" s="117" t="s">
        <v>54</v>
      </c>
      <c r="W45" s="114">
        <v>5.1</v>
      </c>
      <c r="Z45" s="112" t="s">
        <v>169</v>
      </c>
      <c r="AA45" s="112" t="s">
        <v>186</v>
      </c>
      <c r="AB45" s="113">
        <v>7</v>
      </c>
    </row>
    <row r="46" spans="4:22" ht="12.75">
      <c r="D46" s="118" t="s">
        <v>187</v>
      </c>
      <c r="V46" s="117" t="s">
        <v>0</v>
      </c>
    </row>
    <row r="47" spans="4:22" ht="12.75">
      <c r="D47" s="118" t="s">
        <v>188</v>
      </c>
      <c r="V47" s="117" t="s">
        <v>0</v>
      </c>
    </row>
    <row r="48" spans="4:22" ht="12.75">
      <c r="D48" s="118" t="s">
        <v>189</v>
      </c>
      <c r="V48" s="117" t="s">
        <v>0</v>
      </c>
    </row>
    <row r="49" spans="4:22" ht="12.75">
      <c r="D49" s="118" t="s">
        <v>190</v>
      </c>
      <c r="V49" s="117" t="s">
        <v>0</v>
      </c>
    </row>
    <row r="50" spans="4:23" ht="12.75">
      <c r="D50" s="129" t="s">
        <v>191</v>
      </c>
      <c r="E50" s="130">
        <f>J50</f>
        <v>0</v>
      </c>
      <c r="H50" s="130">
        <f>SUM(H30:H49)</f>
        <v>0</v>
      </c>
      <c r="I50" s="130">
        <f>SUM(I30:I49)</f>
        <v>0</v>
      </c>
      <c r="J50" s="130">
        <f>SUM(J30:J49)</f>
        <v>0</v>
      </c>
      <c r="L50" s="131">
        <f>SUM(L30:L49)</f>
        <v>4.905152620000001</v>
      </c>
      <c r="N50" s="132">
        <f>SUM(N30:N49)</f>
        <v>0</v>
      </c>
      <c r="W50" s="114">
        <f>SUM(W30:W49)</f>
        <v>23.533</v>
      </c>
    </row>
    <row r="52" ht="12.75">
      <c r="B52" s="112" t="s">
        <v>192</v>
      </c>
    </row>
    <row r="53" spans="1:28" ht="25.5">
      <c r="A53" s="110">
        <v>10</v>
      </c>
      <c r="B53" s="111" t="s">
        <v>130</v>
      </c>
      <c r="C53" s="112" t="s">
        <v>193</v>
      </c>
      <c r="D53" s="118" t="s">
        <v>194</v>
      </c>
      <c r="E53" s="114">
        <v>22</v>
      </c>
      <c r="F53" s="113" t="s">
        <v>168</v>
      </c>
      <c r="G53" s="115">
        <v>0</v>
      </c>
      <c r="H53" s="115">
        <f>ROUND(E53*G53,2)</f>
        <v>0</v>
      </c>
      <c r="J53" s="115">
        <f>ROUND(E53*G53,2)</f>
        <v>0</v>
      </c>
      <c r="K53" s="116">
        <v>0.00446</v>
      </c>
      <c r="L53" s="116">
        <f>E53*K53</f>
        <v>0.09812000000000001</v>
      </c>
      <c r="O53" s="113">
        <v>20</v>
      </c>
      <c r="P53" s="113" t="s">
        <v>134</v>
      </c>
      <c r="V53" s="117" t="s">
        <v>54</v>
      </c>
      <c r="W53" s="114">
        <v>6.16</v>
      </c>
      <c r="Z53" s="112" t="s">
        <v>195</v>
      </c>
      <c r="AA53" s="112" t="s">
        <v>134</v>
      </c>
      <c r="AB53" s="113">
        <v>1</v>
      </c>
    </row>
    <row r="54" spans="4:22" ht="12.75">
      <c r="D54" s="118" t="s">
        <v>196</v>
      </c>
      <c r="V54" s="117" t="s">
        <v>0</v>
      </c>
    </row>
    <row r="55" spans="4:22" ht="12.75">
      <c r="D55" s="118" t="s">
        <v>197</v>
      </c>
      <c r="V55" s="117" t="s">
        <v>0</v>
      </c>
    </row>
    <row r="56" spans="4:22" ht="12.75">
      <c r="D56" s="118" t="s">
        <v>198</v>
      </c>
      <c r="V56" s="117" t="s">
        <v>0</v>
      </c>
    </row>
    <row r="57" spans="4:22" ht="12.75">
      <c r="D57" s="118" t="s">
        <v>199</v>
      </c>
      <c r="V57" s="117" t="s">
        <v>0</v>
      </c>
    </row>
    <row r="58" spans="4:22" ht="12.75">
      <c r="D58" s="118" t="s">
        <v>200</v>
      </c>
      <c r="V58" s="117" t="s">
        <v>0</v>
      </c>
    </row>
    <row r="59" spans="4:22" ht="12.75">
      <c r="D59" s="118" t="s">
        <v>201</v>
      </c>
      <c r="V59" s="117" t="s">
        <v>0</v>
      </c>
    </row>
    <row r="60" spans="4:22" ht="12.75">
      <c r="D60" s="118" t="s">
        <v>202</v>
      </c>
      <c r="V60" s="117" t="s">
        <v>0</v>
      </c>
    </row>
    <row r="61" spans="4:22" ht="12.75">
      <c r="D61" s="118" t="s">
        <v>203</v>
      </c>
      <c r="V61" s="117" t="s">
        <v>0</v>
      </c>
    </row>
    <row r="62" spans="1:28" ht="12.75">
      <c r="A62" s="110">
        <v>11</v>
      </c>
      <c r="B62" s="111" t="s">
        <v>160</v>
      </c>
      <c r="C62" s="112" t="s">
        <v>204</v>
      </c>
      <c r="D62" s="118" t="s">
        <v>205</v>
      </c>
      <c r="E62" s="114">
        <v>27.5</v>
      </c>
      <c r="F62" s="113" t="s">
        <v>168</v>
      </c>
      <c r="G62" s="115">
        <v>0</v>
      </c>
      <c r="I62" s="115">
        <f>ROUND(E62*G62,2)</f>
        <v>0</v>
      </c>
      <c r="J62" s="115">
        <f>ROUND(E62*G62,2)</f>
        <v>0</v>
      </c>
      <c r="K62" s="116">
        <v>0.0004</v>
      </c>
      <c r="L62" s="116">
        <f>E62*K62</f>
        <v>0.011000000000000001</v>
      </c>
      <c r="O62" s="113">
        <v>20</v>
      </c>
      <c r="P62" s="113" t="s">
        <v>134</v>
      </c>
      <c r="V62" s="117" t="s">
        <v>46</v>
      </c>
      <c r="Z62" s="112" t="s">
        <v>206</v>
      </c>
      <c r="AA62" s="112" t="s">
        <v>134</v>
      </c>
      <c r="AB62" s="113">
        <v>2</v>
      </c>
    </row>
    <row r="63" spans="4:22" ht="12.75">
      <c r="D63" s="118" t="s">
        <v>207</v>
      </c>
      <c r="V63" s="117" t="s">
        <v>0</v>
      </c>
    </row>
    <row r="64" spans="1:28" ht="25.5">
      <c r="A64" s="110">
        <v>12</v>
      </c>
      <c r="B64" s="111" t="s">
        <v>130</v>
      </c>
      <c r="C64" s="112" t="s">
        <v>208</v>
      </c>
      <c r="D64" s="118" t="s">
        <v>209</v>
      </c>
      <c r="E64" s="114">
        <v>7</v>
      </c>
      <c r="F64" s="113" t="s">
        <v>168</v>
      </c>
      <c r="G64" s="115">
        <v>0</v>
      </c>
      <c r="H64" s="115">
        <f>ROUND(E64*G64,2)</f>
        <v>0</v>
      </c>
      <c r="J64" s="115">
        <f>ROUND(E64*G64,2)</f>
        <v>0</v>
      </c>
      <c r="K64" s="116">
        <v>0.03458</v>
      </c>
      <c r="L64" s="116">
        <f>E64*K64</f>
        <v>0.24206</v>
      </c>
      <c r="O64" s="113">
        <v>20</v>
      </c>
      <c r="P64" s="113" t="s">
        <v>134</v>
      </c>
      <c r="V64" s="117" t="s">
        <v>54</v>
      </c>
      <c r="W64" s="114">
        <v>5.845</v>
      </c>
      <c r="Z64" s="112" t="s">
        <v>210</v>
      </c>
      <c r="AA64" s="112" t="s">
        <v>134</v>
      </c>
      <c r="AB64" s="113">
        <v>1</v>
      </c>
    </row>
    <row r="65" spans="4:22" ht="12.75">
      <c r="D65" s="118" t="s">
        <v>211</v>
      </c>
      <c r="V65" s="117" t="s">
        <v>0</v>
      </c>
    </row>
    <row r="66" spans="4:22" ht="12.75">
      <c r="D66" s="118" t="s">
        <v>212</v>
      </c>
      <c r="V66" s="117" t="s">
        <v>0</v>
      </c>
    </row>
    <row r="67" spans="1:28" ht="25.5">
      <c r="A67" s="110">
        <v>13</v>
      </c>
      <c r="B67" s="111" t="s">
        <v>130</v>
      </c>
      <c r="C67" s="112" t="s">
        <v>213</v>
      </c>
      <c r="D67" s="118" t="s">
        <v>214</v>
      </c>
      <c r="E67" s="114">
        <v>12.6</v>
      </c>
      <c r="F67" s="113" t="s">
        <v>168</v>
      </c>
      <c r="G67" s="115">
        <v>0</v>
      </c>
      <c r="H67" s="115">
        <f>ROUND(E67*G67,2)</f>
        <v>0</v>
      </c>
      <c r="J67" s="115">
        <f>ROUND(E67*G67,2)</f>
        <v>0</v>
      </c>
      <c r="K67" s="116">
        <v>0.01082</v>
      </c>
      <c r="L67" s="116">
        <f>E67*K67</f>
        <v>0.13633199999999998</v>
      </c>
      <c r="O67" s="113">
        <v>20</v>
      </c>
      <c r="P67" s="113" t="s">
        <v>134</v>
      </c>
      <c r="V67" s="117" t="s">
        <v>54</v>
      </c>
      <c r="W67" s="114">
        <v>9.034</v>
      </c>
      <c r="Z67" s="112" t="s">
        <v>210</v>
      </c>
      <c r="AA67" s="112" t="s">
        <v>134</v>
      </c>
      <c r="AB67" s="113">
        <v>1</v>
      </c>
    </row>
    <row r="68" spans="4:22" ht="12.75">
      <c r="D68" s="118" t="s">
        <v>215</v>
      </c>
      <c r="V68" s="117" t="s">
        <v>0</v>
      </c>
    </row>
    <row r="69" spans="4:22" ht="12.75">
      <c r="D69" s="118" t="s">
        <v>216</v>
      </c>
      <c r="V69" s="117" t="s">
        <v>0</v>
      </c>
    </row>
    <row r="70" spans="1:28" ht="25.5">
      <c r="A70" s="110">
        <v>14</v>
      </c>
      <c r="B70" s="111" t="s">
        <v>130</v>
      </c>
      <c r="C70" s="112" t="s">
        <v>217</v>
      </c>
      <c r="D70" s="118" t="s">
        <v>218</v>
      </c>
      <c r="E70" s="114">
        <v>5.025</v>
      </c>
      <c r="F70" s="113" t="s">
        <v>168</v>
      </c>
      <c r="G70" s="115">
        <v>0</v>
      </c>
      <c r="H70" s="115">
        <f>ROUND(E70*G70,2)</f>
        <v>0</v>
      </c>
      <c r="J70" s="115">
        <f>ROUND(E70*G70,2)</f>
        <v>0</v>
      </c>
      <c r="K70" s="116">
        <v>0.01204</v>
      </c>
      <c r="L70" s="116">
        <f>E70*K70</f>
        <v>0.060501000000000006</v>
      </c>
      <c r="O70" s="113">
        <v>20</v>
      </c>
      <c r="P70" s="113" t="s">
        <v>134</v>
      </c>
      <c r="V70" s="117" t="s">
        <v>54</v>
      </c>
      <c r="W70" s="114">
        <v>3.608</v>
      </c>
      <c r="Z70" s="112" t="s">
        <v>210</v>
      </c>
      <c r="AA70" s="112" t="s">
        <v>134</v>
      </c>
      <c r="AB70" s="113">
        <v>1</v>
      </c>
    </row>
    <row r="71" spans="4:22" ht="12.75">
      <c r="D71" s="118" t="s">
        <v>219</v>
      </c>
      <c r="V71" s="117" t="s">
        <v>0</v>
      </c>
    </row>
    <row r="72" spans="4:22" ht="12.75">
      <c r="D72" s="118" t="s">
        <v>220</v>
      </c>
      <c r="V72" s="117" t="s">
        <v>0</v>
      </c>
    </row>
    <row r="73" spans="4:22" ht="12.75">
      <c r="D73" s="118" t="s">
        <v>221</v>
      </c>
      <c r="V73" s="117" t="s">
        <v>0</v>
      </c>
    </row>
    <row r="74" spans="4:22" ht="12.75">
      <c r="D74" s="118" t="s">
        <v>222</v>
      </c>
      <c r="V74" s="117" t="s">
        <v>0</v>
      </c>
    </row>
    <row r="75" spans="4:22" ht="12.75">
      <c r="D75" s="118" t="s">
        <v>223</v>
      </c>
      <c r="V75" s="117" t="s">
        <v>0</v>
      </c>
    </row>
    <row r="76" spans="4:22" ht="12.75">
      <c r="D76" s="118" t="s">
        <v>224</v>
      </c>
      <c r="V76" s="117" t="s">
        <v>0</v>
      </c>
    </row>
    <row r="77" spans="4:23" ht="12.75">
      <c r="D77" s="129" t="s">
        <v>225</v>
      </c>
      <c r="E77" s="130">
        <f>J77</f>
        <v>0</v>
      </c>
      <c r="H77" s="130">
        <f>SUM(H52:H76)</f>
        <v>0</v>
      </c>
      <c r="I77" s="130">
        <f>SUM(I52:I76)</f>
        <v>0</v>
      </c>
      <c r="J77" s="130">
        <f>SUM(J52:J76)</f>
        <v>0</v>
      </c>
      <c r="L77" s="131">
        <f>SUM(L52:L76)</f>
        <v>0.548013</v>
      </c>
      <c r="N77" s="132">
        <f>SUM(N52:N76)</f>
        <v>0</v>
      </c>
      <c r="W77" s="114">
        <f>SUM(W52:W76)</f>
        <v>24.647000000000002</v>
      </c>
    </row>
    <row r="79" ht="12.75">
      <c r="B79" s="112" t="s">
        <v>226</v>
      </c>
    </row>
    <row r="80" spans="1:28" ht="25.5">
      <c r="A80" s="110">
        <v>15</v>
      </c>
      <c r="B80" s="111" t="s">
        <v>227</v>
      </c>
      <c r="C80" s="112" t="s">
        <v>228</v>
      </c>
      <c r="D80" s="118" t="s">
        <v>229</v>
      </c>
      <c r="E80" s="114">
        <v>130.35</v>
      </c>
      <c r="F80" s="113" t="s">
        <v>168</v>
      </c>
      <c r="G80" s="115">
        <v>0</v>
      </c>
      <c r="H80" s="115">
        <f>ROUND(E80*G80,2)</f>
        <v>0</v>
      </c>
      <c r="J80" s="115">
        <f>ROUND(E80*G80,2)</f>
        <v>0</v>
      </c>
      <c r="O80" s="113">
        <v>20</v>
      </c>
      <c r="P80" s="113" t="s">
        <v>134</v>
      </c>
      <c r="V80" s="117" t="s">
        <v>54</v>
      </c>
      <c r="W80" s="114">
        <v>23.593</v>
      </c>
      <c r="Z80" s="112" t="s">
        <v>230</v>
      </c>
      <c r="AA80" s="112" t="s">
        <v>231</v>
      </c>
      <c r="AB80" s="113">
        <v>1</v>
      </c>
    </row>
    <row r="81" spans="4:22" ht="12.75">
      <c r="D81" s="118" t="s">
        <v>232</v>
      </c>
      <c r="V81" s="117" t="s">
        <v>0</v>
      </c>
    </row>
    <row r="82" spans="4:22" ht="12.75">
      <c r="D82" s="118" t="s">
        <v>233</v>
      </c>
      <c r="V82" s="117" t="s">
        <v>0</v>
      </c>
    </row>
    <row r="83" spans="1:28" ht="25.5">
      <c r="A83" s="110">
        <v>16</v>
      </c>
      <c r="B83" s="111" t="s">
        <v>227</v>
      </c>
      <c r="C83" s="112" t="s">
        <v>234</v>
      </c>
      <c r="D83" s="118" t="s">
        <v>235</v>
      </c>
      <c r="E83" s="114">
        <v>130.35</v>
      </c>
      <c r="F83" s="113" t="s">
        <v>168</v>
      </c>
      <c r="G83" s="115">
        <v>0</v>
      </c>
      <c r="H83" s="115">
        <f>ROUND(E83*G83,2)</f>
        <v>0</v>
      </c>
      <c r="J83" s="115">
        <f>ROUND(E83*G83,2)</f>
        <v>0</v>
      </c>
      <c r="K83" s="116">
        <v>0.00068</v>
      </c>
      <c r="L83" s="116">
        <f>E83*K83</f>
        <v>0.08863800000000001</v>
      </c>
      <c r="O83" s="113">
        <v>20</v>
      </c>
      <c r="P83" s="113" t="s">
        <v>134</v>
      </c>
      <c r="V83" s="117" t="s">
        <v>54</v>
      </c>
      <c r="W83" s="114">
        <v>1.173</v>
      </c>
      <c r="Z83" s="112" t="s">
        <v>230</v>
      </c>
      <c r="AA83" s="112" t="s">
        <v>236</v>
      </c>
      <c r="AB83" s="113">
        <v>1</v>
      </c>
    </row>
    <row r="84" spans="1:28" ht="25.5">
      <c r="A84" s="110">
        <v>17</v>
      </c>
      <c r="B84" s="111" t="s">
        <v>227</v>
      </c>
      <c r="C84" s="112" t="s">
        <v>237</v>
      </c>
      <c r="D84" s="118" t="s">
        <v>238</v>
      </c>
      <c r="E84" s="114">
        <v>130.35</v>
      </c>
      <c r="F84" s="113" t="s">
        <v>168</v>
      </c>
      <c r="G84" s="115">
        <v>0</v>
      </c>
      <c r="H84" s="115">
        <f>ROUND(E84*G84,2)</f>
        <v>0</v>
      </c>
      <c r="J84" s="115">
        <f>ROUND(E84*G84,2)</f>
        <v>0</v>
      </c>
      <c r="O84" s="113">
        <v>20</v>
      </c>
      <c r="P84" s="113" t="s">
        <v>134</v>
      </c>
      <c r="V84" s="117" t="s">
        <v>54</v>
      </c>
      <c r="W84" s="114">
        <v>16.815</v>
      </c>
      <c r="Z84" s="112" t="s">
        <v>230</v>
      </c>
      <c r="AA84" s="112" t="s">
        <v>239</v>
      </c>
      <c r="AB84" s="113">
        <v>1</v>
      </c>
    </row>
    <row r="85" spans="1:28" ht="12.75">
      <c r="A85" s="110">
        <v>18</v>
      </c>
      <c r="B85" s="111" t="s">
        <v>240</v>
      </c>
      <c r="C85" s="112" t="s">
        <v>241</v>
      </c>
      <c r="D85" s="118" t="s">
        <v>242</v>
      </c>
      <c r="E85" s="114">
        <v>1.365</v>
      </c>
      <c r="F85" s="113" t="s">
        <v>133</v>
      </c>
      <c r="G85" s="115">
        <v>0</v>
      </c>
      <c r="H85" s="115">
        <f>ROUND(E85*G85,2)</f>
        <v>0</v>
      </c>
      <c r="J85" s="115">
        <f>ROUND(E85*G85,2)</f>
        <v>0</v>
      </c>
      <c r="K85" s="116">
        <v>0.00131</v>
      </c>
      <c r="L85" s="116">
        <f>E85*K85</f>
        <v>0.0017881499999999999</v>
      </c>
      <c r="M85" s="114">
        <v>2</v>
      </c>
      <c r="N85" s="114">
        <f>E85*M85</f>
        <v>2.73</v>
      </c>
      <c r="O85" s="113">
        <v>20</v>
      </c>
      <c r="P85" s="113" t="s">
        <v>134</v>
      </c>
      <c r="V85" s="117" t="s">
        <v>54</v>
      </c>
      <c r="W85" s="114">
        <v>2.46</v>
      </c>
      <c r="Z85" s="112" t="s">
        <v>243</v>
      </c>
      <c r="AA85" s="112" t="s">
        <v>244</v>
      </c>
      <c r="AB85" s="113">
        <v>7</v>
      </c>
    </row>
    <row r="86" spans="4:22" ht="12.75">
      <c r="D86" s="118" t="s">
        <v>245</v>
      </c>
      <c r="V86" s="117" t="s">
        <v>0</v>
      </c>
    </row>
    <row r="87" spans="4:22" ht="12.75">
      <c r="D87" s="118" t="s">
        <v>246</v>
      </c>
      <c r="V87" s="117" t="s">
        <v>0</v>
      </c>
    </row>
    <row r="88" spans="4:22" ht="12.75">
      <c r="D88" s="118" t="s">
        <v>247</v>
      </c>
      <c r="V88" s="117" t="s">
        <v>0</v>
      </c>
    </row>
    <row r="89" spans="1:28" ht="12.75">
      <c r="A89" s="110">
        <v>19</v>
      </c>
      <c r="B89" s="111" t="s">
        <v>248</v>
      </c>
      <c r="C89" s="112" t="s">
        <v>249</v>
      </c>
      <c r="D89" s="118" t="s">
        <v>250</v>
      </c>
      <c r="E89" s="114">
        <v>3.288</v>
      </c>
      <c r="F89" s="113" t="s">
        <v>133</v>
      </c>
      <c r="G89" s="115">
        <v>0</v>
      </c>
      <c r="H89" s="115">
        <f>ROUND(E89*G89,2)</f>
        <v>0</v>
      </c>
      <c r="J89" s="115">
        <f>ROUND(E89*G89,2)</f>
        <v>0</v>
      </c>
      <c r="O89" s="113">
        <v>20</v>
      </c>
      <c r="P89" s="113" t="s">
        <v>134</v>
      </c>
      <c r="V89" s="117" t="s">
        <v>54</v>
      </c>
      <c r="W89" s="114">
        <v>37.944</v>
      </c>
      <c r="Z89" s="112" t="s">
        <v>243</v>
      </c>
      <c r="AA89" s="112" t="s">
        <v>251</v>
      </c>
      <c r="AB89" s="113">
        <v>7</v>
      </c>
    </row>
    <row r="90" spans="4:22" ht="12.75">
      <c r="D90" s="118" t="s">
        <v>252</v>
      </c>
      <c r="V90" s="117" t="s">
        <v>0</v>
      </c>
    </row>
    <row r="91" spans="4:22" ht="12.75">
      <c r="D91" s="118" t="s">
        <v>253</v>
      </c>
      <c r="V91" s="117" t="s">
        <v>0</v>
      </c>
    </row>
    <row r="92" spans="4:22" ht="12.75">
      <c r="D92" s="118" t="s">
        <v>254</v>
      </c>
      <c r="V92" s="117" t="s">
        <v>0</v>
      </c>
    </row>
    <row r="93" spans="4:22" ht="12.75">
      <c r="D93" s="118" t="s">
        <v>255</v>
      </c>
      <c r="V93" s="117" t="s">
        <v>0</v>
      </c>
    </row>
    <row r="94" spans="4:22" ht="12.75">
      <c r="D94" s="118" t="s">
        <v>256</v>
      </c>
      <c r="V94" s="117" t="s">
        <v>0</v>
      </c>
    </row>
    <row r="95" spans="4:22" ht="12.75">
      <c r="D95" s="118" t="s">
        <v>257</v>
      </c>
      <c r="V95" s="117" t="s">
        <v>0</v>
      </c>
    </row>
    <row r="96" spans="4:22" ht="12.75">
      <c r="D96" s="118" t="s">
        <v>258</v>
      </c>
      <c r="V96" s="117" t="s">
        <v>0</v>
      </c>
    </row>
    <row r="97" spans="1:28" ht="12.75">
      <c r="A97" s="110">
        <v>20</v>
      </c>
      <c r="B97" s="111" t="s">
        <v>248</v>
      </c>
      <c r="C97" s="112" t="s">
        <v>259</v>
      </c>
      <c r="D97" s="118" t="s">
        <v>260</v>
      </c>
      <c r="E97" s="114">
        <v>2.721</v>
      </c>
      <c r="F97" s="113" t="s">
        <v>133</v>
      </c>
      <c r="G97" s="115">
        <v>0</v>
      </c>
      <c r="H97" s="115">
        <f>ROUND(E97*G97,2)</f>
        <v>0</v>
      </c>
      <c r="J97" s="115">
        <f>ROUND(E97*G97,2)</f>
        <v>0</v>
      </c>
      <c r="O97" s="113">
        <v>20</v>
      </c>
      <c r="P97" s="113" t="s">
        <v>134</v>
      </c>
      <c r="V97" s="117" t="s">
        <v>54</v>
      </c>
      <c r="W97" s="114">
        <v>34.927</v>
      </c>
      <c r="Z97" s="112" t="s">
        <v>243</v>
      </c>
      <c r="AA97" s="112" t="s">
        <v>261</v>
      </c>
      <c r="AB97" s="113">
        <v>1</v>
      </c>
    </row>
    <row r="98" spans="4:22" ht="12.75">
      <c r="D98" s="118" t="s">
        <v>262</v>
      </c>
      <c r="V98" s="117" t="s">
        <v>0</v>
      </c>
    </row>
    <row r="99" spans="4:22" ht="12.75">
      <c r="D99" s="118" t="s">
        <v>263</v>
      </c>
      <c r="V99" s="117" t="s">
        <v>0</v>
      </c>
    </row>
    <row r="100" spans="4:22" ht="12.75">
      <c r="D100" s="118" t="s">
        <v>264</v>
      </c>
      <c r="V100" s="117" t="s">
        <v>0</v>
      </c>
    </row>
    <row r="101" spans="4:22" ht="25.5">
      <c r="D101" s="118" t="s">
        <v>265</v>
      </c>
      <c r="V101" s="117" t="s">
        <v>0</v>
      </c>
    </row>
    <row r="102" spans="4:22" ht="12.75">
      <c r="D102" s="118" t="s">
        <v>266</v>
      </c>
      <c r="V102" s="117" t="s">
        <v>0</v>
      </c>
    </row>
    <row r="103" spans="4:22" ht="12.75">
      <c r="D103" s="118" t="s">
        <v>267</v>
      </c>
      <c r="V103" s="117" t="s">
        <v>0</v>
      </c>
    </row>
    <row r="104" spans="4:22" ht="12.75">
      <c r="D104" s="118" t="s">
        <v>268</v>
      </c>
      <c r="V104" s="117" t="s">
        <v>0</v>
      </c>
    </row>
    <row r="105" spans="4:22" ht="12.75">
      <c r="D105" s="118" t="s">
        <v>269</v>
      </c>
      <c r="V105" s="117" t="s">
        <v>0</v>
      </c>
    </row>
    <row r="106" spans="1:28" ht="25.5">
      <c r="A106" s="110">
        <v>21</v>
      </c>
      <c r="B106" s="111" t="s">
        <v>240</v>
      </c>
      <c r="C106" s="112" t="s">
        <v>270</v>
      </c>
      <c r="D106" s="118" t="s">
        <v>271</v>
      </c>
      <c r="E106" s="114">
        <v>7.266</v>
      </c>
      <c r="F106" s="113" t="s">
        <v>156</v>
      </c>
      <c r="G106" s="115">
        <v>0</v>
      </c>
      <c r="H106" s="115">
        <f>ROUND(E106*G106,2)</f>
        <v>0</v>
      </c>
      <c r="J106" s="115">
        <f>ROUND(E106*G106,2)</f>
        <v>0</v>
      </c>
      <c r="O106" s="113">
        <v>20</v>
      </c>
      <c r="P106" s="113" t="s">
        <v>134</v>
      </c>
      <c r="V106" s="117" t="s">
        <v>54</v>
      </c>
      <c r="W106" s="114">
        <v>9.359</v>
      </c>
      <c r="Z106" s="112" t="s">
        <v>243</v>
      </c>
      <c r="AA106" s="112" t="s">
        <v>272</v>
      </c>
      <c r="AB106" s="113">
        <v>1</v>
      </c>
    </row>
    <row r="107" spans="4:22" ht="12.75">
      <c r="D107" s="118" t="s">
        <v>273</v>
      </c>
      <c r="V107" s="117" t="s">
        <v>0</v>
      </c>
    </row>
    <row r="108" spans="4:22" ht="12.75">
      <c r="D108" s="118" t="s">
        <v>274</v>
      </c>
      <c r="V108" s="117" t="s">
        <v>0</v>
      </c>
    </row>
    <row r="109" spans="4:22" ht="12.75">
      <c r="D109" s="118" t="s">
        <v>275</v>
      </c>
      <c r="V109" s="117" t="s">
        <v>0</v>
      </c>
    </row>
    <row r="110" spans="1:28" ht="12.75">
      <c r="A110" s="110">
        <v>22</v>
      </c>
      <c r="B110" s="111" t="s">
        <v>240</v>
      </c>
      <c r="C110" s="112" t="s">
        <v>276</v>
      </c>
      <c r="D110" s="118" t="s">
        <v>277</v>
      </c>
      <c r="E110" s="114">
        <v>7.266</v>
      </c>
      <c r="F110" s="113" t="s">
        <v>156</v>
      </c>
      <c r="G110" s="115">
        <v>0</v>
      </c>
      <c r="H110" s="115">
        <f>ROUND(E110*G110,2)</f>
        <v>0</v>
      </c>
      <c r="J110" s="115">
        <f>ROUND(E110*G110,2)</f>
        <v>0</v>
      </c>
      <c r="O110" s="113">
        <v>20</v>
      </c>
      <c r="P110" s="113" t="s">
        <v>134</v>
      </c>
      <c r="V110" s="117" t="s">
        <v>54</v>
      </c>
      <c r="W110" s="114">
        <v>3.931</v>
      </c>
      <c r="Z110" s="112" t="s">
        <v>243</v>
      </c>
      <c r="AA110" s="112" t="s">
        <v>278</v>
      </c>
      <c r="AB110" s="113">
        <v>7</v>
      </c>
    </row>
    <row r="111" spans="1:28" ht="12.75">
      <c r="A111" s="110">
        <v>23</v>
      </c>
      <c r="B111" s="111" t="s">
        <v>240</v>
      </c>
      <c r="C111" s="112" t="s">
        <v>279</v>
      </c>
      <c r="D111" s="118" t="s">
        <v>280</v>
      </c>
      <c r="E111" s="114">
        <v>116.256</v>
      </c>
      <c r="F111" s="113" t="s">
        <v>156</v>
      </c>
      <c r="G111" s="115">
        <v>0</v>
      </c>
      <c r="H111" s="115">
        <f>ROUND(E111*G111,2)</f>
        <v>0</v>
      </c>
      <c r="J111" s="115">
        <f>ROUND(E111*G111,2)</f>
        <v>0</v>
      </c>
      <c r="O111" s="113">
        <v>20</v>
      </c>
      <c r="P111" s="113" t="s">
        <v>134</v>
      </c>
      <c r="V111" s="117" t="s">
        <v>54</v>
      </c>
      <c r="Z111" s="112" t="s">
        <v>243</v>
      </c>
      <c r="AA111" s="112" t="s">
        <v>281</v>
      </c>
      <c r="AB111" s="113">
        <v>7</v>
      </c>
    </row>
    <row r="112" spans="4:22" ht="12.75">
      <c r="D112" s="118" t="s">
        <v>282</v>
      </c>
      <c r="V112" s="117" t="s">
        <v>0</v>
      </c>
    </row>
    <row r="113" spans="1:28" ht="12.75">
      <c r="A113" s="110">
        <v>24</v>
      </c>
      <c r="B113" s="111" t="s">
        <v>283</v>
      </c>
      <c r="C113" s="112" t="s">
        <v>284</v>
      </c>
      <c r="D113" s="118" t="s">
        <v>285</v>
      </c>
      <c r="E113" s="114">
        <v>7.266</v>
      </c>
      <c r="F113" s="113" t="s">
        <v>156</v>
      </c>
      <c r="G113" s="115">
        <v>0</v>
      </c>
      <c r="H113" s="115">
        <f>ROUND(E113*G113,2)</f>
        <v>0</v>
      </c>
      <c r="J113" s="115">
        <f>ROUND(E113*G113,2)</f>
        <v>0</v>
      </c>
      <c r="O113" s="113">
        <v>20</v>
      </c>
      <c r="P113" s="113" t="s">
        <v>134</v>
      </c>
      <c r="V113" s="117" t="s">
        <v>54</v>
      </c>
      <c r="W113" s="114">
        <v>1.104</v>
      </c>
      <c r="Z113" s="112" t="s">
        <v>243</v>
      </c>
      <c r="AA113" s="112" t="s">
        <v>286</v>
      </c>
      <c r="AB113" s="113">
        <v>7</v>
      </c>
    </row>
    <row r="114" spans="1:28" ht="12.75">
      <c r="A114" s="110">
        <v>25</v>
      </c>
      <c r="B114" s="111" t="s">
        <v>287</v>
      </c>
      <c r="C114" s="112" t="s">
        <v>288</v>
      </c>
      <c r="D114" s="118" t="s">
        <v>289</v>
      </c>
      <c r="E114" s="114">
        <v>7.266</v>
      </c>
      <c r="F114" s="113" t="s">
        <v>156</v>
      </c>
      <c r="G114" s="115">
        <v>0</v>
      </c>
      <c r="H114" s="115">
        <f>ROUND(E114*G114,2)</f>
        <v>0</v>
      </c>
      <c r="J114" s="115">
        <f>ROUND(E114*G114,2)</f>
        <v>0</v>
      </c>
      <c r="O114" s="113">
        <v>20</v>
      </c>
      <c r="P114" s="113" t="s">
        <v>134</v>
      </c>
      <c r="V114" s="117" t="s">
        <v>54</v>
      </c>
      <c r="W114" s="114">
        <v>0.044</v>
      </c>
      <c r="Z114" s="112" t="s">
        <v>243</v>
      </c>
      <c r="AA114" s="112" t="s">
        <v>290</v>
      </c>
      <c r="AB114" s="113">
        <v>7</v>
      </c>
    </row>
    <row r="115" spans="1:28" ht="25.5">
      <c r="A115" s="110">
        <v>26</v>
      </c>
      <c r="B115" s="111" t="s">
        <v>240</v>
      </c>
      <c r="C115" s="112" t="s">
        <v>291</v>
      </c>
      <c r="D115" s="118" t="s">
        <v>292</v>
      </c>
      <c r="E115" s="114">
        <v>0.931</v>
      </c>
      <c r="F115" s="113" t="s">
        <v>156</v>
      </c>
      <c r="G115" s="115">
        <v>0</v>
      </c>
      <c r="H115" s="115">
        <f>ROUND(E115*G115,2)</f>
        <v>0</v>
      </c>
      <c r="J115" s="115">
        <f>ROUND(E115*G115,2)</f>
        <v>0</v>
      </c>
      <c r="O115" s="113">
        <v>20</v>
      </c>
      <c r="P115" s="113" t="s">
        <v>134</v>
      </c>
      <c r="V115" s="117" t="s">
        <v>54</v>
      </c>
      <c r="Z115" s="112" t="s">
        <v>243</v>
      </c>
      <c r="AA115" s="112" t="s">
        <v>293</v>
      </c>
      <c r="AB115" s="113">
        <v>7</v>
      </c>
    </row>
    <row r="116" spans="4:22" ht="12.75">
      <c r="D116" s="118" t="s">
        <v>273</v>
      </c>
      <c r="V116" s="117" t="s">
        <v>0</v>
      </c>
    </row>
    <row r="117" spans="1:28" ht="25.5">
      <c r="A117" s="110">
        <v>27</v>
      </c>
      <c r="B117" s="111" t="s">
        <v>240</v>
      </c>
      <c r="C117" s="112" t="s">
        <v>294</v>
      </c>
      <c r="D117" s="118" t="s">
        <v>295</v>
      </c>
      <c r="E117" s="114">
        <v>6.335</v>
      </c>
      <c r="F117" s="113" t="s">
        <v>156</v>
      </c>
      <c r="G117" s="115">
        <v>0</v>
      </c>
      <c r="H117" s="115">
        <f>ROUND(E117*G117,2)</f>
        <v>0</v>
      </c>
      <c r="J117" s="115">
        <f>ROUND(E117*G117,2)</f>
        <v>0</v>
      </c>
      <c r="O117" s="113">
        <v>20</v>
      </c>
      <c r="P117" s="113" t="s">
        <v>134</v>
      </c>
      <c r="V117" s="117" t="s">
        <v>54</v>
      </c>
      <c r="Z117" s="112" t="s">
        <v>243</v>
      </c>
      <c r="AA117" s="112" t="s">
        <v>293</v>
      </c>
      <c r="AB117" s="113">
        <v>7</v>
      </c>
    </row>
    <row r="118" spans="4:22" ht="12.75">
      <c r="D118" s="118" t="s">
        <v>274</v>
      </c>
      <c r="V118" s="117" t="s">
        <v>0</v>
      </c>
    </row>
    <row r="119" spans="4:22" ht="12.75">
      <c r="D119" s="118" t="s">
        <v>275</v>
      </c>
      <c r="V119" s="117" t="s">
        <v>0</v>
      </c>
    </row>
    <row r="120" spans="1:28" ht="12.75">
      <c r="A120" s="110">
        <v>28</v>
      </c>
      <c r="B120" s="111" t="s">
        <v>130</v>
      </c>
      <c r="C120" s="112" t="s">
        <v>296</v>
      </c>
      <c r="D120" s="118" t="s">
        <v>297</v>
      </c>
      <c r="E120" s="114">
        <v>9.611</v>
      </c>
      <c r="F120" s="113" t="s">
        <v>156</v>
      </c>
      <c r="G120" s="115">
        <v>0</v>
      </c>
      <c r="H120" s="115">
        <f>ROUND(E120*G120,2)</f>
        <v>0</v>
      </c>
      <c r="J120" s="115">
        <f>ROUND(E120*G120,2)</f>
        <v>0</v>
      </c>
      <c r="O120" s="113">
        <v>20</v>
      </c>
      <c r="P120" s="113" t="s">
        <v>134</v>
      </c>
      <c r="V120" s="117" t="s">
        <v>54</v>
      </c>
      <c r="W120" s="114">
        <v>2.835</v>
      </c>
      <c r="Z120" s="112" t="s">
        <v>298</v>
      </c>
      <c r="AA120" s="112" t="s">
        <v>299</v>
      </c>
      <c r="AB120" s="113">
        <v>1</v>
      </c>
    </row>
    <row r="121" spans="4:23" ht="12.75">
      <c r="D121" s="129" t="s">
        <v>300</v>
      </c>
      <c r="E121" s="130">
        <f>J121</f>
        <v>0</v>
      </c>
      <c r="H121" s="130">
        <f>SUM(H79:H120)</f>
        <v>0</v>
      </c>
      <c r="I121" s="130">
        <f>SUM(I79:I120)</f>
        <v>0</v>
      </c>
      <c r="J121" s="130">
        <f>SUM(J79:J120)</f>
        <v>0</v>
      </c>
      <c r="L121" s="131">
        <f>SUM(L79:L120)</f>
        <v>0.09042615000000001</v>
      </c>
      <c r="N121" s="132">
        <f>SUM(N79:N120)</f>
        <v>2.73</v>
      </c>
      <c r="W121" s="114">
        <f>SUM(W79:W120)</f>
        <v>134.18500000000003</v>
      </c>
    </row>
    <row r="123" spans="4:23" ht="12.75">
      <c r="D123" s="129" t="s">
        <v>301</v>
      </c>
      <c r="E123" s="132">
        <f>J123</f>
        <v>0</v>
      </c>
      <c r="H123" s="130">
        <f>+H28+H50+H77+H121</f>
        <v>0</v>
      </c>
      <c r="I123" s="130">
        <f>+I28+I50+I77+I121</f>
        <v>0</v>
      </c>
      <c r="J123" s="130">
        <f>+J28+J50+J77+J121</f>
        <v>0</v>
      </c>
      <c r="L123" s="131">
        <f>+L28+L50+L77+L121</f>
        <v>9.61060174</v>
      </c>
      <c r="N123" s="132">
        <f>+N28+N50+N77+N121</f>
        <v>2.73</v>
      </c>
      <c r="W123" s="114">
        <f>+W28+W50+W77+W121</f>
        <v>205.06000000000003</v>
      </c>
    </row>
    <row r="125" ht="12.75">
      <c r="B125" s="128" t="s">
        <v>302</v>
      </c>
    </row>
    <row r="126" ht="12.75">
      <c r="B126" s="112" t="s">
        <v>303</v>
      </c>
    </row>
    <row r="127" spans="1:28" ht="25.5">
      <c r="A127" s="110">
        <v>29</v>
      </c>
      <c r="B127" s="111" t="s">
        <v>304</v>
      </c>
      <c r="C127" s="112" t="s">
        <v>305</v>
      </c>
      <c r="D127" s="118" t="s">
        <v>306</v>
      </c>
      <c r="E127" s="114">
        <v>3.5</v>
      </c>
      <c r="F127" s="113" t="s">
        <v>168</v>
      </c>
      <c r="G127" s="115">
        <v>0</v>
      </c>
      <c r="H127" s="115">
        <f>ROUND(E127*G127,2)</f>
        <v>0</v>
      </c>
      <c r="J127" s="115">
        <f>ROUND(E127*G127,2)</f>
        <v>0</v>
      </c>
      <c r="K127" s="116">
        <v>0.0028</v>
      </c>
      <c r="L127" s="116">
        <f>E127*K127</f>
        <v>0.0098</v>
      </c>
      <c r="O127" s="113">
        <v>20</v>
      </c>
      <c r="P127" s="113" t="s">
        <v>134</v>
      </c>
      <c r="V127" s="117" t="s">
        <v>307</v>
      </c>
      <c r="W127" s="114">
        <v>0.228</v>
      </c>
      <c r="Z127" s="112" t="s">
        <v>308</v>
      </c>
      <c r="AA127" s="112" t="s">
        <v>134</v>
      </c>
      <c r="AB127" s="113">
        <v>1</v>
      </c>
    </row>
    <row r="128" spans="4:22" ht="12.75">
      <c r="D128" s="118" t="s">
        <v>309</v>
      </c>
      <c r="V128" s="117" t="s">
        <v>0</v>
      </c>
    </row>
    <row r="129" spans="4:22" ht="12.75">
      <c r="D129" s="118" t="s">
        <v>310</v>
      </c>
      <c r="V129" s="117" t="s">
        <v>0</v>
      </c>
    </row>
    <row r="130" spans="4:23" ht="12.75">
      <c r="D130" s="129" t="s">
        <v>311</v>
      </c>
      <c r="E130" s="130">
        <f>J130</f>
        <v>0</v>
      </c>
      <c r="H130" s="130">
        <f>SUM(H125:H129)</f>
        <v>0</v>
      </c>
      <c r="I130" s="130">
        <f>SUM(I125:I129)</f>
        <v>0</v>
      </c>
      <c r="J130" s="130">
        <f>SUM(J125:J129)</f>
        <v>0</v>
      </c>
      <c r="L130" s="131">
        <f>SUM(L125:L129)</f>
        <v>0.0098</v>
      </c>
      <c r="N130" s="132">
        <f>SUM(N125:N129)</f>
        <v>0</v>
      </c>
      <c r="W130" s="114">
        <f>SUM(W125:W129)</f>
        <v>0.228</v>
      </c>
    </row>
    <row r="132" ht="12.75">
      <c r="B132" s="112" t="s">
        <v>312</v>
      </c>
    </row>
    <row r="133" spans="1:28" ht="12.75">
      <c r="A133" s="110">
        <v>30</v>
      </c>
      <c r="B133" s="111" t="s">
        <v>313</v>
      </c>
      <c r="C133" s="112" t="s">
        <v>314</v>
      </c>
      <c r="D133" s="118" t="s">
        <v>315</v>
      </c>
      <c r="E133" s="114">
        <v>66.5</v>
      </c>
      <c r="F133" s="113" t="s">
        <v>168</v>
      </c>
      <c r="G133" s="115">
        <v>0</v>
      </c>
      <c r="H133" s="115">
        <f>ROUND(E133*G133,2)</f>
        <v>0</v>
      </c>
      <c r="J133" s="115">
        <f>ROUND(E133*G133,2)</f>
        <v>0</v>
      </c>
      <c r="M133" s="114">
        <v>0.014</v>
      </c>
      <c r="N133" s="114">
        <f>E133*M133</f>
        <v>0.931</v>
      </c>
      <c r="O133" s="113">
        <v>20</v>
      </c>
      <c r="P133" s="113" t="s">
        <v>134</v>
      </c>
      <c r="V133" s="117" t="s">
        <v>307</v>
      </c>
      <c r="W133" s="114">
        <v>2.727</v>
      </c>
      <c r="Z133" s="112" t="s">
        <v>316</v>
      </c>
      <c r="AA133" s="112" t="s">
        <v>317</v>
      </c>
      <c r="AB133" s="113">
        <v>7</v>
      </c>
    </row>
    <row r="134" spans="4:22" ht="12.75">
      <c r="D134" s="118" t="s">
        <v>318</v>
      </c>
      <c r="V134" s="117" t="s">
        <v>0</v>
      </c>
    </row>
    <row r="135" spans="4:22" ht="12.75">
      <c r="D135" s="118" t="s">
        <v>319</v>
      </c>
      <c r="V135" s="117" t="s">
        <v>0</v>
      </c>
    </row>
    <row r="136" spans="1:28" ht="12.75">
      <c r="A136" s="110">
        <v>31</v>
      </c>
      <c r="B136" s="111" t="s">
        <v>313</v>
      </c>
      <c r="C136" s="112" t="s">
        <v>320</v>
      </c>
      <c r="D136" s="118" t="s">
        <v>321</v>
      </c>
      <c r="E136" s="114">
        <v>1</v>
      </c>
      <c r="F136" s="113" t="s">
        <v>322</v>
      </c>
      <c r="G136" s="115">
        <v>0</v>
      </c>
      <c r="H136" s="115">
        <f>ROUND(E136*G136,2)</f>
        <v>0</v>
      </c>
      <c r="J136" s="115">
        <f>ROUND(E136*G136,2)</f>
        <v>0</v>
      </c>
      <c r="O136" s="113">
        <v>20</v>
      </c>
      <c r="P136" s="113" t="s">
        <v>134</v>
      </c>
      <c r="V136" s="117" t="s">
        <v>307</v>
      </c>
      <c r="W136" s="114">
        <v>0.166</v>
      </c>
      <c r="Z136" s="112" t="s">
        <v>316</v>
      </c>
      <c r="AA136" s="112" t="s">
        <v>134</v>
      </c>
      <c r="AB136" s="113">
        <v>7</v>
      </c>
    </row>
    <row r="137" spans="1:28" ht="25.5">
      <c r="A137" s="110">
        <v>32</v>
      </c>
      <c r="B137" s="111" t="s">
        <v>313</v>
      </c>
      <c r="C137" s="112" t="s">
        <v>323</v>
      </c>
      <c r="D137" s="118" t="s">
        <v>324</v>
      </c>
      <c r="E137" s="114">
        <v>12</v>
      </c>
      <c r="F137" s="113" t="s">
        <v>168</v>
      </c>
      <c r="G137" s="115">
        <v>0</v>
      </c>
      <c r="H137" s="115">
        <f>ROUND(E137*G137,2)</f>
        <v>0</v>
      </c>
      <c r="J137" s="115">
        <f>ROUND(E137*G137,2)</f>
        <v>0</v>
      </c>
      <c r="K137" s="116">
        <v>0.00438</v>
      </c>
      <c r="L137" s="116">
        <f>E137*K137</f>
        <v>0.05256</v>
      </c>
      <c r="O137" s="113">
        <v>20</v>
      </c>
      <c r="P137" s="113" t="s">
        <v>134</v>
      </c>
      <c r="V137" s="117" t="s">
        <v>307</v>
      </c>
      <c r="W137" s="114">
        <v>1.824</v>
      </c>
      <c r="Z137" s="112" t="s">
        <v>210</v>
      </c>
      <c r="AA137" s="112" t="s">
        <v>134</v>
      </c>
      <c r="AB137" s="113">
        <v>1</v>
      </c>
    </row>
    <row r="138" spans="4:22" ht="12.75">
      <c r="D138" s="118" t="s">
        <v>325</v>
      </c>
      <c r="V138" s="117" t="s">
        <v>0</v>
      </c>
    </row>
    <row r="139" spans="4:22" ht="12.75">
      <c r="D139" s="118" t="s">
        <v>326</v>
      </c>
      <c r="V139" s="117" t="s">
        <v>0</v>
      </c>
    </row>
    <row r="140" spans="1:28" ht="12.75">
      <c r="A140" s="110">
        <v>33</v>
      </c>
      <c r="B140" s="111" t="s">
        <v>160</v>
      </c>
      <c r="C140" s="112" t="s">
        <v>327</v>
      </c>
      <c r="D140" s="118" t="s">
        <v>328</v>
      </c>
      <c r="E140" s="114">
        <v>13.8</v>
      </c>
      <c r="F140" s="113" t="s">
        <v>168</v>
      </c>
      <c r="G140" s="115">
        <v>0</v>
      </c>
      <c r="I140" s="115">
        <f>ROUND(E140*G140,2)</f>
        <v>0</v>
      </c>
      <c r="J140" s="115">
        <f>ROUND(E140*G140,2)</f>
        <v>0</v>
      </c>
      <c r="O140" s="113">
        <v>20</v>
      </c>
      <c r="P140" s="113" t="s">
        <v>134</v>
      </c>
      <c r="V140" s="117" t="s">
        <v>46</v>
      </c>
      <c r="Z140" s="112" t="s">
        <v>329</v>
      </c>
      <c r="AA140" s="112" t="s">
        <v>330</v>
      </c>
      <c r="AB140" s="113">
        <v>2</v>
      </c>
    </row>
    <row r="141" spans="4:22" ht="12.75">
      <c r="D141" s="118" t="s">
        <v>331</v>
      </c>
      <c r="V141" s="117" t="s">
        <v>0</v>
      </c>
    </row>
    <row r="142" spans="1:28" ht="25.5">
      <c r="A142" s="110">
        <v>34</v>
      </c>
      <c r="B142" s="111" t="s">
        <v>313</v>
      </c>
      <c r="C142" s="112" t="s">
        <v>332</v>
      </c>
      <c r="D142" s="118" t="s">
        <v>333</v>
      </c>
      <c r="E142" s="114">
        <v>12</v>
      </c>
      <c r="F142" s="113" t="s">
        <v>334</v>
      </c>
      <c r="G142" s="115">
        <v>0</v>
      </c>
      <c r="H142" s="115">
        <f>ROUND(E142*G142,2)</f>
        <v>0</v>
      </c>
      <c r="J142" s="115">
        <f>ROUND(E142*G142,2)</f>
        <v>0</v>
      </c>
      <c r="K142" s="116">
        <v>4E-05</v>
      </c>
      <c r="L142" s="116">
        <f>E142*K142</f>
        <v>0.00048000000000000007</v>
      </c>
      <c r="O142" s="113">
        <v>20</v>
      </c>
      <c r="P142" s="113" t="s">
        <v>134</v>
      </c>
      <c r="V142" s="117" t="s">
        <v>307</v>
      </c>
      <c r="W142" s="114">
        <v>1.2</v>
      </c>
      <c r="Z142" s="112" t="s">
        <v>335</v>
      </c>
      <c r="AA142" s="112" t="s">
        <v>134</v>
      </c>
      <c r="AB142" s="113">
        <v>7</v>
      </c>
    </row>
    <row r="143" spans="4:22" ht="12.75">
      <c r="D143" s="118" t="s">
        <v>336</v>
      </c>
      <c r="V143" s="117" t="s">
        <v>0</v>
      </c>
    </row>
    <row r="144" spans="1:28" ht="12.75">
      <c r="A144" s="110">
        <v>35</v>
      </c>
      <c r="B144" s="111" t="s">
        <v>160</v>
      </c>
      <c r="C144" s="112" t="s">
        <v>337</v>
      </c>
      <c r="D144" s="118" t="s">
        <v>338</v>
      </c>
      <c r="E144" s="114">
        <v>12</v>
      </c>
      <c r="F144" s="113" t="s">
        <v>334</v>
      </c>
      <c r="G144" s="115">
        <v>0</v>
      </c>
      <c r="I144" s="115">
        <f>ROUND(E144*G144,2)</f>
        <v>0</v>
      </c>
      <c r="J144" s="115">
        <f>ROUND(E144*G144,2)</f>
        <v>0</v>
      </c>
      <c r="K144" s="116">
        <v>0.0005</v>
      </c>
      <c r="L144" s="116">
        <f>E144*K144</f>
        <v>0.006</v>
      </c>
      <c r="O144" s="113">
        <v>20</v>
      </c>
      <c r="P144" s="113" t="s">
        <v>134</v>
      </c>
      <c r="V144" s="117" t="s">
        <v>46</v>
      </c>
      <c r="Z144" s="112" t="s">
        <v>339</v>
      </c>
      <c r="AA144" s="112" t="s">
        <v>134</v>
      </c>
      <c r="AB144" s="113">
        <v>8</v>
      </c>
    </row>
    <row r="145" spans="1:28" ht="12.75">
      <c r="A145" s="110">
        <v>36</v>
      </c>
      <c r="B145" s="111" t="s">
        <v>313</v>
      </c>
      <c r="C145" s="112" t="s">
        <v>340</v>
      </c>
      <c r="D145" s="118" t="s">
        <v>341</v>
      </c>
      <c r="E145" s="114">
        <v>280.175</v>
      </c>
      <c r="F145" s="113" t="s">
        <v>322</v>
      </c>
      <c r="G145" s="115">
        <v>0</v>
      </c>
      <c r="H145" s="115">
        <f>ROUND(E145*G145,2)</f>
        <v>0</v>
      </c>
      <c r="J145" s="115">
        <f>ROUND(E145*G145,2)</f>
        <v>0</v>
      </c>
      <c r="O145" s="113">
        <v>20</v>
      </c>
      <c r="P145" s="113" t="s">
        <v>134</v>
      </c>
      <c r="V145" s="117" t="s">
        <v>307</v>
      </c>
      <c r="W145" s="114">
        <v>11.207</v>
      </c>
      <c r="Z145" s="112" t="s">
        <v>335</v>
      </c>
      <c r="AA145" s="112" t="s">
        <v>342</v>
      </c>
      <c r="AB145" s="113">
        <v>1</v>
      </c>
    </row>
    <row r="146" spans="4:22" ht="12.75">
      <c r="D146" s="118" t="s">
        <v>343</v>
      </c>
      <c r="V146" s="117" t="s">
        <v>0</v>
      </c>
    </row>
    <row r="147" spans="1:28" ht="25.5">
      <c r="A147" s="110">
        <v>37</v>
      </c>
      <c r="B147" s="111" t="s">
        <v>313</v>
      </c>
      <c r="C147" s="112" t="s">
        <v>344</v>
      </c>
      <c r="D147" s="118" t="s">
        <v>345</v>
      </c>
      <c r="E147" s="114">
        <v>25.8</v>
      </c>
      <c r="F147" s="113" t="s">
        <v>334</v>
      </c>
      <c r="G147" s="115">
        <v>0</v>
      </c>
      <c r="H147" s="115">
        <f>ROUND(E147*G147,2)</f>
        <v>0</v>
      </c>
      <c r="J147" s="115">
        <f>ROUND(E147*G147,2)</f>
        <v>0</v>
      </c>
      <c r="O147" s="113">
        <v>20</v>
      </c>
      <c r="P147" s="113" t="s">
        <v>134</v>
      </c>
      <c r="V147" s="117" t="s">
        <v>307</v>
      </c>
      <c r="W147" s="114">
        <v>0.774</v>
      </c>
      <c r="Z147" s="112" t="s">
        <v>316</v>
      </c>
      <c r="AA147" s="112" t="s">
        <v>134</v>
      </c>
      <c r="AB147" s="113">
        <v>1</v>
      </c>
    </row>
    <row r="148" spans="4:22" ht="12.75">
      <c r="D148" s="118" t="s">
        <v>346</v>
      </c>
      <c r="V148" s="117" t="s">
        <v>0</v>
      </c>
    </row>
    <row r="149" spans="4:22" ht="12.75">
      <c r="D149" s="118" t="s">
        <v>347</v>
      </c>
      <c r="V149" s="117" t="s">
        <v>0</v>
      </c>
    </row>
    <row r="150" spans="1:28" ht="25.5">
      <c r="A150" s="110">
        <v>38</v>
      </c>
      <c r="B150" s="111" t="s">
        <v>313</v>
      </c>
      <c r="C150" s="112" t="s">
        <v>348</v>
      </c>
      <c r="D150" s="118" t="s">
        <v>349</v>
      </c>
      <c r="E150" s="114">
        <v>25.8</v>
      </c>
      <c r="F150" s="113" t="s">
        <v>334</v>
      </c>
      <c r="G150" s="115">
        <v>0</v>
      </c>
      <c r="H150" s="115">
        <f>ROUND(E150*G150,2)</f>
        <v>0</v>
      </c>
      <c r="J150" s="115">
        <f>ROUND(E150*G150,2)</f>
        <v>0</v>
      </c>
      <c r="O150" s="113">
        <v>20</v>
      </c>
      <c r="P150" s="113" t="s">
        <v>134</v>
      </c>
      <c r="V150" s="117" t="s">
        <v>307</v>
      </c>
      <c r="W150" s="114">
        <v>5.16</v>
      </c>
      <c r="Z150" s="112" t="s">
        <v>316</v>
      </c>
      <c r="AA150" s="112" t="s">
        <v>134</v>
      </c>
      <c r="AB150" s="113">
        <v>1</v>
      </c>
    </row>
    <row r="151" spans="4:22" ht="12.75">
      <c r="D151" s="118" t="s">
        <v>350</v>
      </c>
      <c r="V151" s="117" t="s">
        <v>0</v>
      </c>
    </row>
    <row r="152" spans="1:28" ht="25.5">
      <c r="A152" s="110">
        <v>39</v>
      </c>
      <c r="B152" s="111" t="s">
        <v>313</v>
      </c>
      <c r="C152" s="112" t="s">
        <v>351</v>
      </c>
      <c r="D152" s="118" t="s">
        <v>352</v>
      </c>
      <c r="E152" s="114">
        <v>7</v>
      </c>
      <c r="F152" s="113" t="s">
        <v>334</v>
      </c>
      <c r="G152" s="115">
        <v>0</v>
      </c>
      <c r="H152" s="115">
        <f>ROUND(E152*G152,2)</f>
        <v>0</v>
      </c>
      <c r="J152" s="115">
        <f>ROUND(E152*G152,2)</f>
        <v>0</v>
      </c>
      <c r="O152" s="113">
        <v>20</v>
      </c>
      <c r="P152" s="113" t="s">
        <v>134</v>
      </c>
      <c r="V152" s="117" t="s">
        <v>307</v>
      </c>
      <c r="W152" s="114">
        <v>1.4</v>
      </c>
      <c r="Z152" s="112" t="s">
        <v>316</v>
      </c>
      <c r="AA152" s="112" t="s">
        <v>134</v>
      </c>
      <c r="AB152" s="113">
        <v>1</v>
      </c>
    </row>
    <row r="153" spans="1:28" ht="12.75">
      <c r="A153" s="110">
        <v>40</v>
      </c>
      <c r="B153" s="111" t="s">
        <v>313</v>
      </c>
      <c r="C153" s="112" t="s">
        <v>353</v>
      </c>
      <c r="D153" s="118" t="s">
        <v>354</v>
      </c>
      <c r="E153" s="114">
        <v>40.025</v>
      </c>
      <c r="F153" s="113" t="s">
        <v>168</v>
      </c>
      <c r="G153" s="115">
        <v>0</v>
      </c>
      <c r="H153" s="115">
        <f>ROUND(E153*G153,2)</f>
        <v>0</v>
      </c>
      <c r="J153" s="115">
        <f>ROUND(E153*G153,2)</f>
        <v>0</v>
      </c>
      <c r="K153" s="116">
        <v>3E-05</v>
      </c>
      <c r="L153" s="116">
        <f>E153*K153</f>
        <v>0.00120075</v>
      </c>
      <c r="O153" s="113">
        <v>20</v>
      </c>
      <c r="P153" s="113" t="s">
        <v>134</v>
      </c>
      <c r="V153" s="117" t="s">
        <v>307</v>
      </c>
      <c r="W153" s="114">
        <v>15.21</v>
      </c>
      <c r="Z153" s="112" t="s">
        <v>316</v>
      </c>
      <c r="AA153" s="112" t="s">
        <v>355</v>
      </c>
      <c r="AB153" s="113">
        <v>1</v>
      </c>
    </row>
    <row r="154" spans="4:22" ht="12.75">
      <c r="D154" s="118" t="s">
        <v>356</v>
      </c>
      <c r="V154" s="117" t="s">
        <v>0</v>
      </c>
    </row>
    <row r="155" spans="4:22" ht="12.75">
      <c r="D155" s="118" t="s">
        <v>357</v>
      </c>
      <c r="V155" s="117" t="s">
        <v>0</v>
      </c>
    </row>
    <row r="156" spans="1:28" ht="25.5">
      <c r="A156" s="110">
        <v>41</v>
      </c>
      <c r="B156" s="111" t="s">
        <v>160</v>
      </c>
      <c r="C156" s="112" t="s">
        <v>358</v>
      </c>
      <c r="D156" s="118" t="s">
        <v>359</v>
      </c>
      <c r="E156" s="114">
        <v>44.828</v>
      </c>
      <c r="F156" s="113" t="s">
        <v>168</v>
      </c>
      <c r="G156" s="115">
        <v>0</v>
      </c>
      <c r="I156" s="115">
        <f>ROUND(E156*G156,2)</f>
        <v>0</v>
      </c>
      <c r="J156" s="115">
        <f>ROUND(E156*G156,2)</f>
        <v>0</v>
      </c>
      <c r="K156" s="116">
        <v>0.00254</v>
      </c>
      <c r="L156" s="116">
        <f>E156*K156</f>
        <v>0.11386312000000001</v>
      </c>
      <c r="O156" s="113">
        <v>20</v>
      </c>
      <c r="P156" s="113" t="s">
        <v>134</v>
      </c>
      <c r="V156" s="117" t="s">
        <v>46</v>
      </c>
      <c r="Z156" s="112" t="s">
        <v>339</v>
      </c>
      <c r="AA156" s="112" t="s">
        <v>134</v>
      </c>
      <c r="AB156" s="113">
        <v>8</v>
      </c>
    </row>
    <row r="157" spans="4:22" ht="12.75">
      <c r="D157" s="118" t="s">
        <v>360</v>
      </c>
      <c r="V157" s="117" t="s">
        <v>0</v>
      </c>
    </row>
    <row r="158" spans="1:28" ht="25.5">
      <c r="A158" s="110">
        <v>42</v>
      </c>
      <c r="B158" s="111" t="s">
        <v>313</v>
      </c>
      <c r="C158" s="112" t="s">
        <v>361</v>
      </c>
      <c r="D158" s="118" t="s">
        <v>362</v>
      </c>
      <c r="E158" s="114">
        <v>53.025</v>
      </c>
      <c r="F158" s="113" t="s">
        <v>168</v>
      </c>
      <c r="G158" s="115">
        <v>0</v>
      </c>
      <c r="H158" s="115">
        <f>ROUND(E158*G158,2)</f>
        <v>0</v>
      </c>
      <c r="J158" s="115">
        <f>ROUND(E158*G158,2)</f>
        <v>0</v>
      </c>
      <c r="O158" s="113">
        <v>20</v>
      </c>
      <c r="P158" s="113" t="s">
        <v>134</v>
      </c>
      <c r="V158" s="117" t="s">
        <v>307</v>
      </c>
      <c r="W158" s="114">
        <v>9.545</v>
      </c>
      <c r="Z158" s="112" t="s">
        <v>316</v>
      </c>
      <c r="AA158" s="112" t="s">
        <v>363</v>
      </c>
      <c r="AB158" s="113">
        <v>1</v>
      </c>
    </row>
    <row r="159" spans="4:22" ht="12.75">
      <c r="D159" s="118" t="s">
        <v>364</v>
      </c>
      <c r="V159" s="117" t="s">
        <v>0</v>
      </c>
    </row>
    <row r="160" spans="1:28" ht="12.75">
      <c r="A160" s="110">
        <v>43</v>
      </c>
      <c r="B160" s="111" t="s">
        <v>160</v>
      </c>
      <c r="C160" s="112" t="s">
        <v>365</v>
      </c>
      <c r="D160" s="118" t="s">
        <v>366</v>
      </c>
      <c r="E160" s="114">
        <v>58.328</v>
      </c>
      <c r="F160" s="113" t="s">
        <v>168</v>
      </c>
      <c r="G160" s="115">
        <v>0</v>
      </c>
      <c r="I160" s="115">
        <f>ROUND(E160*G160,2)</f>
        <v>0</v>
      </c>
      <c r="J160" s="115">
        <f>ROUND(E160*G160,2)</f>
        <v>0</v>
      </c>
      <c r="K160" s="116">
        <v>0.0005</v>
      </c>
      <c r="L160" s="116">
        <f>E160*K160</f>
        <v>0.029164000000000002</v>
      </c>
      <c r="O160" s="113">
        <v>20</v>
      </c>
      <c r="P160" s="113" t="s">
        <v>134</v>
      </c>
      <c r="V160" s="117" t="s">
        <v>46</v>
      </c>
      <c r="Z160" s="112" t="s">
        <v>367</v>
      </c>
      <c r="AA160" s="112" t="s">
        <v>134</v>
      </c>
      <c r="AB160" s="113">
        <v>2</v>
      </c>
    </row>
    <row r="161" spans="4:22" ht="12.75">
      <c r="D161" s="118" t="s">
        <v>368</v>
      </c>
      <c r="V161" s="117" t="s">
        <v>0</v>
      </c>
    </row>
    <row r="162" spans="1:28" ht="25.5">
      <c r="A162" s="110">
        <v>44</v>
      </c>
      <c r="B162" s="111" t="s">
        <v>313</v>
      </c>
      <c r="C162" s="112" t="s">
        <v>369</v>
      </c>
      <c r="D162" s="118" t="s">
        <v>370</v>
      </c>
      <c r="E162" s="114">
        <v>13</v>
      </c>
      <c r="F162" s="113" t="s">
        <v>168</v>
      </c>
      <c r="G162" s="115">
        <v>0</v>
      </c>
      <c r="H162" s="115">
        <f>ROUND(E162*G162,2)</f>
        <v>0</v>
      </c>
      <c r="J162" s="115">
        <f>ROUND(E162*G162,2)</f>
        <v>0</v>
      </c>
      <c r="K162" s="116">
        <v>3E-05</v>
      </c>
      <c r="L162" s="116">
        <f>E162*K162</f>
        <v>0.00039</v>
      </c>
      <c r="O162" s="113">
        <v>20</v>
      </c>
      <c r="P162" s="113" t="s">
        <v>134</v>
      </c>
      <c r="V162" s="117" t="s">
        <v>307</v>
      </c>
      <c r="W162" s="114">
        <v>5.304</v>
      </c>
      <c r="Z162" s="112" t="s">
        <v>316</v>
      </c>
      <c r="AA162" s="112" t="s">
        <v>371</v>
      </c>
      <c r="AB162" s="113">
        <v>1</v>
      </c>
    </row>
    <row r="163" spans="4:22" ht="12.75">
      <c r="D163" s="118" t="s">
        <v>372</v>
      </c>
      <c r="V163" s="117" t="s">
        <v>0</v>
      </c>
    </row>
    <row r="164" spans="4:22" ht="12.75">
      <c r="D164" s="118" t="s">
        <v>373</v>
      </c>
      <c r="V164" s="117" t="s">
        <v>0</v>
      </c>
    </row>
    <row r="165" spans="4:22" ht="12.75">
      <c r="D165" s="118" t="s">
        <v>374</v>
      </c>
      <c r="V165" s="117" t="s">
        <v>0</v>
      </c>
    </row>
    <row r="166" spans="1:28" ht="25.5">
      <c r="A166" s="110">
        <v>45</v>
      </c>
      <c r="B166" s="111" t="s">
        <v>160</v>
      </c>
      <c r="C166" s="112" t="s">
        <v>358</v>
      </c>
      <c r="D166" s="118" t="s">
        <v>359</v>
      </c>
      <c r="E166" s="114">
        <v>15.6</v>
      </c>
      <c r="F166" s="113" t="s">
        <v>168</v>
      </c>
      <c r="G166" s="115">
        <v>0</v>
      </c>
      <c r="I166" s="115">
        <f>ROUND(E166*G166,2)</f>
        <v>0</v>
      </c>
      <c r="J166" s="115">
        <f>ROUND(E166*G166,2)</f>
        <v>0</v>
      </c>
      <c r="K166" s="116">
        <v>0.00254</v>
      </c>
      <c r="L166" s="116">
        <f>E166*K166</f>
        <v>0.039624</v>
      </c>
      <c r="O166" s="113">
        <v>20</v>
      </c>
      <c r="P166" s="113" t="s">
        <v>134</v>
      </c>
      <c r="V166" s="117" t="s">
        <v>46</v>
      </c>
      <c r="Z166" s="112" t="s">
        <v>339</v>
      </c>
      <c r="AA166" s="112" t="s">
        <v>134</v>
      </c>
      <c r="AB166" s="113">
        <v>8</v>
      </c>
    </row>
    <row r="167" spans="4:22" ht="12.75">
      <c r="D167" s="118" t="s">
        <v>375</v>
      </c>
      <c r="V167" s="117" t="s">
        <v>0</v>
      </c>
    </row>
    <row r="168" spans="1:28" ht="12.75">
      <c r="A168" s="110">
        <v>46</v>
      </c>
      <c r="B168" s="111" t="s">
        <v>313</v>
      </c>
      <c r="C168" s="112" t="s">
        <v>376</v>
      </c>
      <c r="D168" s="118" t="s">
        <v>377</v>
      </c>
      <c r="E168" s="114">
        <v>0.243</v>
      </c>
      <c r="F168" s="113" t="s">
        <v>156</v>
      </c>
      <c r="G168" s="115">
        <v>0</v>
      </c>
      <c r="H168" s="115">
        <f>ROUND(E168*G168,2)</f>
        <v>0</v>
      </c>
      <c r="J168" s="115">
        <f>ROUND(E168*G168,2)</f>
        <v>0</v>
      </c>
      <c r="O168" s="113">
        <v>20</v>
      </c>
      <c r="P168" s="113" t="s">
        <v>134</v>
      </c>
      <c r="V168" s="117" t="s">
        <v>307</v>
      </c>
      <c r="W168" s="114">
        <v>0.4</v>
      </c>
      <c r="Z168" s="112" t="s">
        <v>335</v>
      </c>
      <c r="AA168" s="112" t="s">
        <v>378</v>
      </c>
      <c r="AB168" s="113">
        <v>1</v>
      </c>
    </row>
    <row r="169" spans="4:23" ht="12.75">
      <c r="D169" s="129" t="s">
        <v>379</v>
      </c>
      <c r="E169" s="130">
        <f>J169</f>
        <v>0</v>
      </c>
      <c r="H169" s="130">
        <f>SUM(H132:H168)</f>
        <v>0</v>
      </c>
      <c r="I169" s="130">
        <f>SUM(I132:I168)</f>
        <v>0</v>
      </c>
      <c r="J169" s="130">
        <f>SUM(J132:J168)</f>
        <v>0</v>
      </c>
      <c r="L169" s="131">
        <f>SUM(L132:L168)</f>
        <v>0.24328187</v>
      </c>
      <c r="N169" s="132">
        <f>SUM(N132:N168)</f>
        <v>0.931</v>
      </c>
      <c r="W169" s="114">
        <f>SUM(W132:W168)</f>
        <v>54.91700000000001</v>
      </c>
    </row>
    <row r="171" ht="12.75">
      <c r="B171" s="112" t="s">
        <v>380</v>
      </c>
    </row>
    <row r="172" spans="1:28" ht="25.5">
      <c r="A172" s="110">
        <v>47</v>
      </c>
      <c r="B172" s="111" t="s">
        <v>381</v>
      </c>
      <c r="C172" s="112" t="s">
        <v>382</v>
      </c>
      <c r="D172" s="118" t="s">
        <v>383</v>
      </c>
      <c r="E172" s="114">
        <v>61.75</v>
      </c>
      <c r="F172" s="113" t="s">
        <v>168</v>
      </c>
      <c r="G172" s="115">
        <v>0</v>
      </c>
      <c r="H172" s="115">
        <f>ROUND(E172*G172,2)</f>
        <v>0</v>
      </c>
      <c r="J172" s="115">
        <f>ROUND(E172*G172,2)</f>
        <v>0</v>
      </c>
      <c r="K172" s="116">
        <v>0.00053</v>
      </c>
      <c r="L172" s="116">
        <f>E172*K172</f>
        <v>0.0327275</v>
      </c>
      <c r="O172" s="113">
        <v>20</v>
      </c>
      <c r="P172" s="113" t="s">
        <v>134</v>
      </c>
      <c r="V172" s="117" t="s">
        <v>307</v>
      </c>
      <c r="W172" s="114">
        <v>7.904</v>
      </c>
      <c r="Z172" s="112" t="s">
        <v>384</v>
      </c>
      <c r="AA172" s="112" t="s">
        <v>134</v>
      </c>
      <c r="AB172" s="113">
        <v>1</v>
      </c>
    </row>
    <row r="173" spans="4:22" ht="12.75">
      <c r="D173" s="118" t="s">
        <v>385</v>
      </c>
      <c r="V173" s="117" t="s">
        <v>0</v>
      </c>
    </row>
    <row r="174" spans="1:28" ht="12.75">
      <c r="A174" s="110">
        <v>48</v>
      </c>
      <c r="B174" s="111" t="s">
        <v>160</v>
      </c>
      <c r="C174" s="112" t="s">
        <v>386</v>
      </c>
      <c r="D174" s="118" t="s">
        <v>387</v>
      </c>
      <c r="E174" s="114">
        <v>129.675</v>
      </c>
      <c r="F174" s="113" t="s">
        <v>322</v>
      </c>
      <c r="G174" s="115">
        <v>0</v>
      </c>
      <c r="I174" s="115">
        <f>ROUND(E174*G174,2)</f>
        <v>0</v>
      </c>
      <c r="J174" s="115">
        <f>ROUND(E174*G174,2)</f>
        <v>0</v>
      </c>
      <c r="K174" s="116">
        <v>0.00105</v>
      </c>
      <c r="L174" s="116">
        <f>E174*K174</f>
        <v>0.13615875</v>
      </c>
      <c r="O174" s="113">
        <v>20</v>
      </c>
      <c r="P174" s="113" t="s">
        <v>134</v>
      </c>
      <c r="V174" s="117" t="s">
        <v>46</v>
      </c>
      <c r="Z174" s="112" t="s">
        <v>388</v>
      </c>
      <c r="AA174" s="112" t="s">
        <v>134</v>
      </c>
      <c r="AB174" s="113">
        <v>8</v>
      </c>
    </row>
    <row r="175" spans="4:22" ht="12.75">
      <c r="D175" s="118" t="s">
        <v>389</v>
      </c>
      <c r="V175" s="117" t="s">
        <v>0</v>
      </c>
    </row>
    <row r="176" spans="1:28" ht="25.5">
      <c r="A176" s="110">
        <v>49</v>
      </c>
      <c r="B176" s="111" t="s">
        <v>381</v>
      </c>
      <c r="C176" s="112" t="s">
        <v>390</v>
      </c>
      <c r="D176" s="118" t="s">
        <v>391</v>
      </c>
      <c r="E176" s="114">
        <v>37.625</v>
      </c>
      <c r="F176" s="113" t="s">
        <v>168</v>
      </c>
      <c r="G176" s="115">
        <v>0</v>
      </c>
      <c r="H176" s="115">
        <f>ROUND(E176*G176,2)</f>
        <v>0</v>
      </c>
      <c r="J176" s="115">
        <f>ROUND(E176*G176,2)</f>
        <v>0</v>
      </c>
      <c r="O176" s="113">
        <v>20</v>
      </c>
      <c r="P176" s="113" t="s">
        <v>134</v>
      </c>
      <c r="V176" s="117" t="s">
        <v>307</v>
      </c>
      <c r="W176" s="114">
        <v>2.559</v>
      </c>
      <c r="Z176" s="112" t="s">
        <v>384</v>
      </c>
      <c r="AA176" s="112" t="s">
        <v>392</v>
      </c>
      <c r="AB176" s="113">
        <v>1</v>
      </c>
    </row>
    <row r="177" spans="4:22" ht="12.75">
      <c r="D177" s="118" t="s">
        <v>393</v>
      </c>
      <c r="V177" s="117" t="s">
        <v>0</v>
      </c>
    </row>
    <row r="178" spans="1:28" ht="12.75">
      <c r="A178" s="110">
        <v>50</v>
      </c>
      <c r="B178" s="111" t="s">
        <v>160</v>
      </c>
      <c r="C178" s="112" t="s">
        <v>365</v>
      </c>
      <c r="D178" s="118" t="s">
        <v>366</v>
      </c>
      <c r="E178" s="114">
        <v>43.269</v>
      </c>
      <c r="F178" s="113" t="s">
        <v>168</v>
      </c>
      <c r="G178" s="115">
        <v>0</v>
      </c>
      <c r="I178" s="115">
        <f>ROUND(E178*G178,2)</f>
        <v>0</v>
      </c>
      <c r="J178" s="115">
        <f>ROUND(E178*G178,2)</f>
        <v>0</v>
      </c>
      <c r="K178" s="116">
        <v>0.0005</v>
      </c>
      <c r="L178" s="116">
        <f>E178*K178</f>
        <v>0.0216345</v>
      </c>
      <c r="O178" s="113">
        <v>20</v>
      </c>
      <c r="P178" s="113" t="s">
        <v>134</v>
      </c>
      <c r="V178" s="117" t="s">
        <v>46</v>
      </c>
      <c r="Z178" s="112" t="s">
        <v>367</v>
      </c>
      <c r="AA178" s="112" t="s">
        <v>134</v>
      </c>
      <c r="AB178" s="113">
        <v>2</v>
      </c>
    </row>
    <row r="179" spans="4:22" ht="12.75">
      <c r="D179" s="118" t="s">
        <v>394</v>
      </c>
      <c r="V179" s="117" t="s">
        <v>0</v>
      </c>
    </row>
    <row r="180" spans="1:28" ht="25.5">
      <c r="A180" s="110">
        <v>51</v>
      </c>
      <c r="B180" s="111" t="s">
        <v>381</v>
      </c>
      <c r="C180" s="112" t="s">
        <v>395</v>
      </c>
      <c r="D180" s="118" t="s">
        <v>396</v>
      </c>
      <c r="E180" s="114">
        <v>37.625</v>
      </c>
      <c r="F180" s="113" t="s">
        <v>168</v>
      </c>
      <c r="G180" s="115">
        <v>0</v>
      </c>
      <c r="H180" s="115">
        <f>ROUND(E180*G180,2)</f>
        <v>0</v>
      </c>
      <c r="J180" s="115">
        <f>ROUND(E180*G180,2)</f>
        <v>0</v>
      </c>
      <c r="K180" s="116">
        <v>7E-05</v>
      </c>
      <c r="L180" s="116">
        <f>E180*K180</f>
        <v>0.00263375</v>
      </c>
      <c r="O180" s="113">
        <v>20</v>
      </c>
      <c r="P180" s="113" t="s">
        <v>134</v>
      </c>
      <c r="V180" s="117" t="s">
        <v>307</v>
      </c>
      <c r="W180" s="114">
        <v>1.543</v>
      </c>
      <c r="Z180" s="112" t="s">
        <v>384</v>
      </c>
      <c r="AA180" s="112" t="s">
        <v>397</v>
      </c>
      <c r="AB180" s="113">
        <v>7</v>
      </c>
    </row>
    <row r="181" spans="4:22" ht="12.75">
      <c r="D181" s="118" t="s">
        <v>393</v>
      </c>
      <c r="V181" s="117" t="s">
        <v>0</v>
      </c>
    </row>
    <row r="182" spans="1:28" ht="12.75">
      <c r="A182" s="110">
        <v>52</v>
      </c>
      <c r="B182" s="111" t="s">
        <v>160</v>
      </c>
      <c r="C182" s="112" t="s">
        <v>398</v>
      </c>
      <c r="D182" s="118" t="s">
        <v>399</v>
      </c>
      <c r="E182" s="114">
        <v>43.269</v>
      </c>
      <c r="F182" s="113" t="s">
        <v>168</v>
      </c>
      <c r="G182" s="115">
        <v>0</v>
      </c>
      <c r="I182" s="115">
        <f>ROUND(E182*G182,2)</f>
        <v>0</v>
      </c>
      <c r="J182" s="115">
        <f>ROUND(E182*G182,2)</f>
        <v>0</v>
      </c>
      <c r="O182" s="113">
        <v>20</v>
      </c>
      <c r="P182" s="113" t="s">
        <v>134</v>
      </c>
      <c r="V182" s="117" t="s">
        <v>46</v>
      </c>
      <c r="Z182" s="112" t="s">
        <v>210</v>
      </c>
      <c r="AA182" s="112" t="s">
        <v>134</v>
      </c>
      <c r="AB182" s="113">
        <v>8</v>
      </c>
    </row>
    <row r="183" spans="4:22" ht="12.75">
      <c r="D183" s="118" t="s">
        <v>394</v>
      </c>
      <c r="V183" s="117" t="s">
        <v>0</v>
      </c>
    </row>
    <row r="184" spans="1:28" ht="12.75">
      <c r="A184" s="110">
        <v>53</v>
      </c>
      <c r="B184" s="111" t="s">
        <v>381</v>
      </c>
      <c r="C184" s="112" t="s">
        <v>400</v>
      </c>
      <c r="D184" s="118" t="s">
        <v>401</v>
      </c>
      <c r="E184" s="114">
        <v>0.193</v>
      </c>
      <c r="F184" s="113" t="s">
        <v>156</v>
      </c>
      <c r="G184" s="115">
        <v>0</v>
      </c>
      <c r="H184" s="115">
        <f>ROUND(E184*G184,2)</f>
        <v>0</v>
      </c>
      <c r="J184" s="115">
        <f>ROUND(E184*G184,2)</f>
        <v>0</v>
      </c>
      <c r="O184" s="113">
        <v>20</v>
      </c>
      <c r="P184" s="113" t="s">
        <v>134</v>
      </c>
      <c r="V184" s="117" t="s">
        <v>307</v>
      </c>
      <c r="W184" s="114">
        <v>0.357</v>
      </c>
      <c r="Z184" s="112" t="s">
        <v>384</v>
      </c>
      <c r="AA184" s="112" t="s">
        <v>402</v>
      </c>
      <c r="AB184" s="113">
        <v>1</v>
      </c>
    </row>
    <row r="185" spans="4:23" ht="12.75">
      <c r="D185" s="129" t="s">
        <v>403</v>
      </c>
      <c r="E185" s="130">
        <f>J185</f>
        <v>0</v>
      </c>
      <c r="H185" s="130">
        <f>SUM(H171:H184)</f>
        <v>0</v>
      </c>
      <c r="I185" s="130">
        <f>SUM(I171:I184)</f>
        <v>0</v>
      </c>
      <c r="J185" s="130">
        <f>SUM(J171:J184)</f>
        <v>0</v>
      </c>
      <c r="L185" s="131">
        <f>SUM(L171:L184)</f>
        <v>0.19315449999999998</v>
      </c>
      <c r="N185" s="132">
        <f>SUM(N171:N184)</f>
        <v>0</v>
      </c>
      <c r="W185" s="114">
        <f>SUM(W171:W184)</f>
        <v>12.363</v>
      </c>
    </row>
    <row r="187" ht="12.75">
      <c r="B187" s="112" t="s">
        <v>404</v>
      </c>
    </row>
    <row r="188" spans="1:28" ht="12.75">
      <c r="A188" s="110">
        <v>54</v>
      </c>
      <c r="B188" s="111" t="s">
        <v>405</v>
      </c>
      <c r="C188" s="112" t="s">
        <v>406</v>
      </c>
      <c r="D188" s="118" t="s">
        <v>407</v>
      </c>
      <c r="E188" s="114">
        <v>63.5</v>
      </c>
      <c r="F188" s="113" t="s">
        <v>334</v>
      </c>
      <c r="G188" s="115">
        <v>0</v>
      </c>
      <c r="H188" s="115">
        <f>ROUND(E188*G188,2)</f>
        <v>0</v>
      </c>
      <c r="J188" s="115">
        <f>ROUND(E188*G188,2)</f>
        <v>0</v>
      </c>
      <c r="K188" s="116">
        <v>0.00026</v>
      </c>
      <c r="L188" s="116">
        <f>E188*K188</f>
        <v>0.016509999999999997</v>
      </c>
      <c r="O188" s="113">
        <v>20</v>
      </c>
      <c r="P188" s="113" t="s">
        <v>134</v>
      </c>
      <c r="V188" s="117" t="s">
        <v>307</v>
      </c>
      <c r="W188" s="114">
        <v>31.306</v>
      </c>
      <c r="Z188" s="112" t="s">
        <v>408</v>
      </c>
      <c r="AA188" s="112" t="s">
        <v>409</v>
      </c>
      <c r="AB188" s="113">
        <v>7</v>
      </c>
    </row>
    <row r="189" spans="4:22" ht="12.75">
      <c r="D189" s="118" t="s">
        <v>410</v>
      </c>
      <c r="V189" s="117" t="s">
        <v>0</v>
      </c>
    </row>
    <row r="190" spans="4:22" ht="12.75">
      <c r="D190" s="118" t="s">
        <v>411</v>
      </c>
      <c r="V190" s="117" t="s">
        <v>0</v>
      </c>
    </row>
    <row r="191" spans="4:22" ht="12.75">
      <c r="D191" s="118" t="s">
        <v>412</v>
      </c>
      <c r="V191" s="117" t="s">
        <v>0</v>
      </c>
    </row>
    <row r="192" spans="4:22" ht="12.75">
      <c r="D192" s="118" t="s">
        <v>413</v>
      </c>
      <c r="V192" s="117" t="s">
        <v>0</v>
      </c>
    </row>
    <row r="193" spans="4:22" ht="12.75">
      <c r="D193" s="118" t="s">
        <v>414</v>
      </c>
      <c r="V193" s="117" t="s">
        <v>0</v>
      </c>
    </row>
    <row r="194" spans="4:22" ht="12.75">
      <c r="D194" s="118" t="s">
        <v>415</v>
      </c>
      <c r="V194" s="117" t="s">
        <v>0</v>
      </c>
    </row>
    <row r="195" spans="1:28" ht="12.75">
      <c r="A195" s="110">
        <v>55</v>
      </c>
      <c r="B195" s="111" t="s">
        <v>160</v>
      </c>
      <c r="C195" s="112" t="s">
        <v>416</v>
      </c>
      <c r="D195" s="118" t="s">
        <v>417</v>
      </c>
      <c r="E195" s="114">
        <v>0.215</v>
      </c>
      <c r="F195" s="113" t="s">
        <v>133</v>
      </c>
      <c r="G195" s="115">
        <v>0</v>
      </c>
      <c r="I195" s="115">
        <f>ROUND(E195*G195,2)</f>
        <v>0</v>
      </c>
      <c r="J195" s="115">
        <f>ROUND(E195*G195,2)</f>
        <v>0</v>
      </c>
      <c r="K195" s="116">
        <v>0.55</v>
      </c>
      <c r="L195" s="116">
        <f>E195*K195</f>
        <v>0.11825000000000001</v>
      </c>
      <c r="O195" s="113">
        <v>20</v>
      </c>
      <c r="P195" s="113" t="s">
        <v>134</v>
      </c>
      <c r="V195" s="117" t="s">
        <v>46</v>
      </c>
      <c r="Z195" s="112" t="s">
        <v>418</v>
      </c>
      <c r="AA195" s="112" t="s">
        <v>134</v>
      </c>
      <c r="AB195" s="113">
        <v>8</v>
      </c>
    </row>
    <row r="196" spans="4:22" ht="12.75">
      <c r="D196" s="118" t="s">
        <v>419</v>
      </c>
      <c r="V196" s="117" t="s">
        <v>0</v>
      </c>
    </row>
    <row r="197" spans="4:22" ht="12.75">
      <c r="D197" s="118" t="s">
        <v>420</v>
      </c>
      <c r="V197" s="117" t="s">
        <v>0</v>
      </c>
    </row>
    <row r="198" spans="1:28" ht="12.75">
      <c r="A198" s="110">
        <v>56</v>
      </c>
      <c r="B198" s="111" t="s">
        <v>160</v>
      </c>
      <c r="C198" s="112" t="s">
        <v>421</v>
      </c>
      <c r="D198" s="118" t="s">
        <v>422</v>
      </c>
      <c r="E198" s="114">
        <v>0.147</v>
      </c>
      <c r="F198" s="113" t="s">
        <v>133</v>
      </c>
      <c r="G198" s="115">
        <v>0</v>
      </c>
      <c r="I198" s="115">
        <f>ROUND(E198*G198,2)</f>
        <v>0</v>
      </c>
      <c r="J198" s="115">
        <f>ROUND(E198*G198,2)</f>
        <v>0</v>
      </c>
      <c r="K198" s="116">
        <v>0.55</v>
      </c>
      <c r="L198" s="116">
        <f>E198*K198</f>
        <v>0.08085</v>
      </c>
      <c r="O198" s="113">
        <v>20</v>
      </c>
      <c r="P198" s="113" t="s">
        <v>134</v>
      </c>
      <c r="V198" s="117" t="s">
        <v>46</v>
      </c>
      <c r="Z198" s="112" t="s">
        <v>418</v>
      </c>
      <c r="AA198" s="112" t="s">
        <v>134</v>
      </c>
      <c r="AB198" s="113">
        <v>8</v>
      </c>
    </row>
    <row r="199" spans="4:22" ht="12.75">
      <c r="D199" s="118" t="s">
        <v>423</v>
      </c>
      <c r="V199" s="117" t="s">
        <v>0</v>
      </c>
    </row>
    <row r="200" spans="4:22" ht="12.75">
      <c r="D200" s="118" t="s">
        <v>424</v>
      </c>
      <c r="V200" s="117" t="s">
        <v>0</v>
      </c>
    </row>
    <row r="201" spans="1:28" ht="12.75">
      <c r="A201" s="110">
        <v>57</v>
      </c>
      <c r="B201" s="111" t="s">
        <v>160</v>
      </c>
      <c r="C201" s="112" t="s">
        <v>425</v>
      </c>
      <c r="D201" s="118" t="s">
        <v>426</v>
      </c>
      <c r="E201" s="114">
        <v>1.012</v>
      </c>
      <c r="F201" s="113" t="s">
        <v>133</v>
      </c>
      <c r="G201" s="115">
        <v>0</v>
      </c>
      <c r="I201" s="115">
        <f>ROUND(E201*G201,2)</f>
        <v>0</v>
      </c>
      <c r="J201" s="115">
        <f>ROUND(E201*G201,2)</f>
        <v>0</v>
      </c>
      <c r="K201" s="116">
        <v>0.55</v>
      </c>
      <c r="L201" s="116">
        <f>E201*K201</f>
        <v>0.5566000000000001</v>
      </c>
      <c r="O201" s="113">
        <v>20</v>
      </c>
      <c r="P201" s="113" t="s">
        <v>134</v>
      </c>
      <c r="V201" s="117" t="s">
        <v>46</v>
      </c>
      <c r="Z201" s="112" t="s">
        <v>418</v>
      </c>
      <c r="AA201" s="112" t="s">
        <v>134</v>
      </c>
      <c r="AB201" s="113">
        <v>8</v>
      </c>
    </row>
    <row r="202" spans="4:22" ht="12.75">
      <c r="D202" s="118" t="s">
        <v>427</v>
      </c>
      <c r="V202" s="117" t="s">
        <v>0</v>
      </c>
    </row>
    <row r="203" spans="4:22" ht="12.75">
      <c r="D203" s="118" t="s">
        <v>428</v>
      </c>
      <c r="V203" s="117" t="s">
        <v>0</v>
      </c>
    </row>
    <row r="204" spans="1:28" ht="25.5">
      <c r="A204" s="110">
        <v>58</v>
      </c>
      <c r="B204" s="111" t="s">
        <v>405</v>
      </c>
      <c r="C204" s="112" t="s">
        <v>429</v>
      </c>
      <c r="D204" s="118" t="s">
        <v>430</v>
      </c>
      <c r="E204" s="114">
        <v>9.6</v>
      </c>
      <c r="F204" s="113" t="s">
        <v>168</v>
      </c>
      <c r="G204" s="115">
        <v>0</v>
      </c>
      <c r="H204" s="115">
        <f>ROUND(E204*G204,2)</f>
        <v>0</v>
      </c>
      <c r="J204" s="115">
        <f>ROUND(E204*G204,2)</f>
        <v>0</v>
      </c>
      <c r="O204" s="113">
        <v>20</v>
      </c>
      <c r="P204" s="113" t="s">
        <v>134</v>
      </c>
      <c r="V204" s="117" t="s">
        <v>307</v>
      </c>
      <c r="W204" s="114">
        <v>2.621</v>
      </c>
      <c r="Z204" s="112" t="s">
        <v>210</v>
      </c>
      <c r="AA204" s="112" t="s">
        <v>134</v>
      </c>
      <c r="AB204" s="113">
        <v>1</v>
      </c>
    </row>
    <row r="205" spans="4:22" ht="12.75">
      <c r="D205" s="118" t="s">
        <v>431</v>
      </c>
      <c r="V205" s="117" t="s">
        <v>0</v>
      </c>
    </row>
    <row r="206" spans="4:22" ht="12.75">
      <c r="D206" s="118" t="s">
        <v>432</v>
      </c>
      <c r="V206" s="117" t="s">
        <v>0</v>
      </c>
    </row>
    <row r="207" spans="1:28" ht="12.75">
      <c r="A207" s="110">
        <v>59</v>
      </c>
      <c r="B207" s="111" t="s">
        <v>405</v>
      </c>
      <c r="C207" s="112" t="s">
        <v>433</v>
      </c>
      <c r="D207" s="118" t="s">
        <v>434</v>
      </c>
      <c r="E207" s="114">
        <v>37.375</v>
      </c>
      <c r="F207" s="113" t="s">
        <v>168</v>
      </c>
      <c r="G207" s="115">
        <v>0</v>
      </c>
      <c r="H207" s="115">
        <f>ROUND(E207*G207,2)</f>
        <v>0</v>
      </c>
      <c r="J207" s="115">
        <f>ROUND(E207*G207,2)</f>
        <v>0</v>
      </c>
      <c r="O207" s="113">
        <v>20</v>
      </c>
      <c r="P207" s="113" t="s">
        <v>134</v>
      </c>
      <c r="V207" s="117" t="s">
        <v>307</v>
      </c>
      <c r="W207" s="114">
        <v>12.11</v>
      </c>
      <c r="Z207" s="112" t="s">
        <v>408</v>
      </c>
      <c r="AA207" s="112" t="s">
        <v>435</v>
      </c>
      <c r="AB207" s="113">
        <v>1</v>
      </c>
    </row>
    <row r="208" spans="4:22" ht="12.75">
      <c r="D208" s="118" t="s">
        <v>436</v>
      </c>
      <c r="V208" s="117" t="s">
        <v>0</v>
      </c>
    </row>
    <row r="209" spans="4:22" ht="12.75">
      <c r="D209" s="118" t="s">
        <v>437</v>
      </c>
      <c r="V209" s="117" t="s">
        <v>0</v>
      </c>
    </row>
    <row r="210" spans="4:22" ht="12.75">
      <c r="D210" s="118" t="s">
        <v>438</v>
      </c>
      <c r="V210" s="117" t="s">
        <v>0</v>
      </c>
    </row>
    <row r="211" spans="1:28" ht="12.75">
      <c r="A211" s="110">
        <v>60</v>
      </c>
      <c r="B211" s="111" t="s">
        <v>160</v>
      </c>
      <c r="C211" s="112" t="s">
        <v>439</v>
      </c>
      <c r="D211" s="118" t="s">
        <v>440</v>
      </c>
      <c r="E211" s="114">
        <v>1.495</v>
      </c>
      <c r="F211" s="113" t="s">
        <v>133</v>
      </c>
      <c r="G211" s="115">
        <v>0</v>
      </c>
      <c r="I211" s="115">
        <f>ROUND(E211*G211,2)</f>
        <v>0</v>
      </c>
      <c r="J211" s="115">
        <f>ROUND(E211*G211,2)</f>
        <v>0</v>
      </c>
      <c r="K211" s="116">
        <v>0.55</v>
      </c>
      <c r="L211" s="116">
        <f>E211*K211</f>
        <v>0.8222500000000001</v>
      </c>
      <c r="O211" s="113">
        <v>20</v>
      </c>
      <c r="P211" s="113" t="s">
        <v>134</v>
      </c>
      <c r="V211" s="117" t="s">
        <v>46</v>
      </c>
      <c r="Z211" s="112" t="s">
        <v>418</v>
      </c>
      <c r="AA211" s="112" t="s">
        <v>134</v>
      </c>
      <c r="AB211" s="113">
        <v>8</v>
      </c>
    </row>
    <row r="212" spans="4:22" ht="12.75">
      <c r="D212" s="118" t="s">
        <v>441</v>
      </c>
      <c r="V212" s="117" t="s">
        <v>0</v>
      </c>
    </row>
    <row r="213" spans="1:28" ht="12.75">
      <c r="A213" s="110">
        <v>61</v>
      </c>
      <c r="B213" s="111" t="s">
        <v>405</v>
      </c>
      <c r="C213" s="112" t="s">
        <v>442</v>
      </c>
      <c r="D213" s="118" t="s">
        <v>443</v>
      </c>
      <c r="E213" s="114">
        <v>1.374</v>
      </c>
      <c r="F213" s="113" t="s">
        <v>133</v>
      </c>
      <c r="G213" s="115">
        <v>0</v>
      </c>
      <c r="H213" s="115">
        <f>ROUND(E213*G213,2)</f>
        <v>0</v>
      </c>
      <c r="J213" s="115">
        <f>ROUND(E213*G213,2)</f>
        <v>0</v>
      </c>
      <c r="K213" s="116">
        <v>0.02089</v>
      </c>
      <c r="L213" s="116">
        <f>E213*K213</f>
        <v>0.02870286</v>
      </c>
      <c r="O213" s="113">
        <v>20</v>
      </c>
      <c r="P213" s="113" t="s">
        <v>134</v>
      </c>
      <c r="V213" s="117" t="s">
        <v>307</v>
      </c>
      <c r="Z213" s="112" t="s">
        <v>408</v>
      </c>
      <c r="AA213" s="112" t="s">
        <v>444</v>
      </c>
      <c r="AB213" s="113">
        <v>1</v>
      </c>
    </row>
    <row r="214" spans="4:22" ht="12.75">
      <c r="D214" s="118" t="s">
        <v>445</v>
      </c>
      <c r="V214" s="117" t="s">
        <v>0</v>
      </c>
    </row>
    <row r="215" spans="1:28" ht="12.75">
      <c r="A215" s="110">
        <v>62</v>
      </c>
      <c r="B215" s="111" t="s">
        <v>405</v>
      </c>
      <c r="C215" s="112" t="s">
        <v>446</v>
      </c>
      <c r="D215" s="118" t="s">
        <v>447</v>
      </c>
      <c r="E215" s="114">
        <v>1.623</v>
      </c>
      <c r="F215" s="113" t="s">
        <v>156</v>
      </c>
      <c r="G215" s="115">
        <v>0</v>
      </c>
      <c r="H215" s="115">
        <f>ROUND(E215*G215,2)</f>
        <v>0</v>
      </c>
      <c r="J215" s="115">
        <f>ROUND(E215*G215,2)</f>
        <v>0</v>
      </c>
      <c r="O215" s="113">
        <v>20</v>
      </c>
      <c r="P215" s="113" t="s">
        <v>134</v>
      </c>
      <c r="V215" s="117" t="s">
        <v>307</v>
      </c>
      <c r="W215" s="114">
        <v>2.848</v>
      </c>
      <c r="Z215" s="112" t="s">
        <v>448</v>
      </c>
      <c r="AA215" s="112" t="s">
        <v>449</v>
      </c>
      <c r="AB215" s="113">
        <v>1</v>
      </c>
    </row>
    <row r="216" spans="4:23" ht="12.75">
      <c r="D216" s="129" t="s">
        <v>450</v>
      </c>
      <c r="E216" s="130">
        <f>J216</f>
        <v>0</v>
      </c>
      <c r="H216" s="130">
        <f>SUM(H187:H215)</f>
        <v>0</v>
      </c>
      <c r="I216" s="130">
        <f>SUM(I187:I215)</f>
        <v>0</v>
      </c>
      <c r="J216" s="130">
        <f>SUM(J187:J215)</f>
        <v>0</v>
      </c>
      <c r="L216" s="131">
        <f>SUM(L187:L215)</f>
        <v>1.6231628600000003</v>
      </c>
      <c r="N216" s="132">
        <f>SUM(N187:N215)</f>
        <v>0</v>
      </c>
      <c r="W216" s="114">
        <f>SUM(W187:W215)</f>
        <v>48.885</v>
      </c>
    </row>
    <row r="218" ht="12.75">
      <c r="B218" s="112" t="s">
        <v>451</v>
      </c>
    </row>
    <row r="219" spans="1:28" ht="12.75">
      <c r="A219" s="110">
        <v>63</v>
      </c>
      <c r="B219" s="111" t="s">
        <v>452</v>
      </c>
      <c r="C219" s="112" t="s">
        <v>453</v>
      </c>
      <c r="D219" s="118" t="s">
        <v>454</v>
      </c>
      <c r="E219" s="114">
        <v>7</v>
      </c>
      <c r="F219" s="113" t="s">
        <v>334</v>
      </c>
      <c r="G219" s="115">
        <v>0</v>
      </c>
      <c r="H219" s="115">
        <f>ROUND(E219*G219,2)</f>
        <v>0</v>
      </c>
      <c r="J219" s="115">
        <f>ROUND(E219*G219,2)</f>
        <v>0</v>
      </c>
      <c r="K219" s="116">
        <v>0.00413</v>
      </c>
      <c r="L219" s="116">
        <f>E219*K219</f>
        <v>0.028909999999999998</v>
      </c>
      <c r="O219" s="113">
        <v>20</v>
      </c>
      <c r="P219" s="113" t="s">
        <v>134</v>
      </c>
      <c r="V219" s="117" t="s">
        <v>307</v>
      </c>
      <c r="W219" s="114">
        <v>1.75</v>
      </c>
      <c r="Z219" s="112" t="s">
        <v>455</v>
      </c>
      <c r="AA219" s="112" t="s">
        <v>456</v>
      </c>
      <c r="AB219" s="113">
        <v>1</v>
      </c>
    </row>
    <row r="220" spans="4:22" ht="12.75">
      <c r="D220" s="118" t="s">
        <v>457</v>
      </c>
      <c r="V220" s="117" t="s">
        <v>0</v>
      </c>
    </row>
    <row r="221" spans="4:22" ht="12.75">
      <c r="D221" s="118" t="s">
        <v>458</v>
      </c>
      <c r="V221" s="117" t="s">
        <v>0</v>
      </c>
    </row>
    <row r="222" spans="1:28" ht="12.75">
      <c r="A222" s="110">
        <v>64</v>
      </c>
      <c r="B222" s="111" t="s">
        <v>452</v>
      </c>
      <c r="C222" s="112" t="s">
        <v>459</v>
      </c>
      <c r="D222" s="118" t="s">
        <v>460</v>
      </c>
      <c r="E222" s="114">
        <v>1</v>
      </c>
      <c r="F222" s="113" t="s">
        <v>334</v>
      </c>
      <c r="G222" s="115">
        <v>0</v>
      </c>
      <c r="H222" s="115">
        <f aca="true" t="shared" si="0" ref="H222:H228">ROUND(E222*G222,2)</f>
        <v>0</v>
      </c>
      <c r="J222" s="115">
        <f aca="true" t="shared" si="1" ref="J222:J228">ROUND(E222*G222,2)</f>
        <v>0</v>
      </c>
      <c r="K222" s="116">
        <v>0.00172</v>
      </c>
      <c r="L222" s="116">
        <f aca="true" t="shared" si="2" ref="L222:L227">E222*K222</f>
        <v>0.00172</v>
      </c>
      <c r="O222" s="113">
        <v>20</v>
      </c>
      <c r="P222" s="113" t="s">
        <v>134</v>
      </c>
      <c r="V222" s="117" t="s">
        <v>307</v>
      </c>
      <c r="W222" s="114">
        <v>0.246</v>
      </c>
      <c r="Z222" s="112" t="s">
        <v>455</v>
      </c>
      <c r="AA222" s="112" t="s">
        <v>456</v>
      </c>
      <c r="AB222" s="113">
        <v>1</v>
      </c>
    </row>
    <row r="223" spans="1:28" ht="12.75">
      <c r="A223" s="110">
        <v>65</v>
      </c>
      <c r="B223" s="111" t="s">
        <v>452</v>
      </c>
      <c r="C223" s="112" t="s">
        <v>461</v>
      </c>
      <c r="D223" s="118" t="s">
        <v>462</v>
      </c>
      <c r="E223" s="114">
        <v>2</v>
      </c>
      <c r="F223" s="113" t="s">
        <v>322</v>
      </c>
      <c r="G223" s="115">
        <v>0</v>
      </c>
      <c r="H223" s="115">
        <f t="shared" si="0"/>
        <v>0</v>
      </c>
      <c r="J223" s="115">
        <f t="shared" si="1"/>
        <v>0</v>
      </c>
      <c r="K223" s="116">
        <v>0.00038</v>
      </c>
      <c r="L223" s="116">
        <f t="shared" si="2"/>
        <v>0.00076</v>
      </c>
      <c r="O223" s="113">
        <v>20</v>
      </c>
      <c r="P223" s="113" t="s">
        <v>134</v>
      </c>
      <c r="V223" s="117" t="s">
        <v>307</v>
      </c>
      <c r="W223" s="114">
        <v>0.404</v>
      </c>
      <c r="Z223" s="112" t="s">
        <v>455</v>
      </c>
      <c r="AA223" s="112" t="s">
        <v>456</v>
      </c>
      <c r="AB223" s="113">
        <v>1</v>
      </c>
    </row>
    <row r="224" spans="1:28" ht="12.75">
      <c r="A224" s="110">
        <v>66</v>
      </c>
      <c r="B224" s="111" t="s">
        <v>452</v>
      </c>
      <c r="C224" s="112" t="s">
        <v>463</v>
      </c>
      <c r="D224" s="118" t="s">
        <v>464</v>
      </c>
      <c r="E224" s="114">
        <v>1</v>
      </c>
      <c r="F224" s="113" t="s">
        <v>322</v>
      </c>
      <c r="G224" s="115">
        <v>0</v>
      </c>
      <c r="H224" s="115">
        <f t="shared" si="0"/>
        <v>0</v>
      </c>
      <c r="J224" s="115">
        <f t="shared" si="1"/>
        <v>0</v>
      </c>
      <c r="K224" s="116">
        <v>0.00038</v>
      </c>
      <c r="L224" s="116">
        <f t="shared" si="2"/>
        <v>0.00038</v>
      </c>
      <c r="O224" s="113">
        <v>20</v>
      </c>
      <c r="P224" s="113" t="s">
        <v>134</v>
      </c>
      <c r="V224" s="117" t="s">
        <v>307</v>
      </c>
      <c r="W224" s="114">
        <v>0.202</v>
      </c>
      <c r="Z224" s="112" t="s">
        <v>455</v>
      </c>
      <c r="AA224" s="112" t="s">
        <v>456</v>
      </c>
      <c r="AB224" s="113">
        <v>1</v>
      </c>
    </row>
    <row r="225" spans="1:28" ht="12.75">
      <c r="A225" s="110">
        <v>67</v>
      </c>
      <c r="B225" s="111" t="s">
        <v>452</v>
      </c>
      <c r="C225" s="112" t="s">
        <v>465</v>
      </c>
      <c r="D225" s="118" t="s">
        <v>466</v>
      </c>
      <c r="E225" s="114">
        <v>7</v>
      </c>
      <c r="F225" s="113" t="s">
        <v>334</v>
      </c>
      <c r="G225" s="115">
        <v>0</v>
      </c>
      <c r="H225" s="115">
        <f t="shared" si="0"/>
        <v>0</v>
      </c>
      <c r="J225" s="115">
        <f t="shared" si="1"/>
        <v>0</v>
      </c>
      <c r="K225" s="116">
        <v>0.00142</v>
      </c>
      <c r="L225" s="116">
        <f t="shared" si="2"/>
        <v>0.009940000000000001</v>
      </c>
      <c r="O225" s="113">
        <v>20</v>
      </c>
      <c r="P225" s="113" t="s">
        <v>134</v>
      </c>
      <c r="V225" s="117" t="s">
        <v>307</v>
      </c>
      <c r="W225" s="114">
        <v>1.106</v>
      </c>
      <c r="Z225" s="112" t="s">
        <v>455</v>
      </c>
      <c r="AA225" s="112" t="s">
        <v>456</v>
      </c>
      <c r="AB225" s="113">
        <v>1</v>
      </c>
    </row>
    <row r="226" spans="1:28" ht="12.75">
      <c r="A226" s="110">
        <v>68</v>
      </c>
      <c r="B226" s="111" t="s">
        <v>452</v>
      </c>
      <c r="C226" s="112" t="s">
        <v>467</v>
      </c>
      <c r="D226" s="118" t="s">
        <v>468</v>
      </c>
      <c r="E226" s="114">
        <v>2</v>
      </c>
      <c r="F226" s="113" t="s">
        <v>322</v>
      </c>
      <c r="G226" s="115">
        <v>0</v>
      </c>
      <c r="H226" s="115">
        <f t="shared" si="0"/>
        <v>0</v>
      </c>
      <c r="J226" s="115">
        <f t="shared" si="1"/>
        <v>0</v>
      </c>
      <c r="K226" s="116">
        <v>8E-05</v>
      </c>
      <c r="L226" s="116">
        <f t="shared" si="2"/>
        <v>0.00016</v>
      </c>
      <c r="O226" s="113">
        <v>20</v>
      </c>
      <c r="P226" s="113" t="s">
        <v>134</v>
      </c>
      <c r="V226" s="117" t="s">
        <v>307</v>
      </c>
      <c r="W226" s="114">
        <v>0.154</v>
      </c>
      <c r="Z226" s="112" t="s">
        <v>455</v>
      </c>
      <c r="AA226" s="112" t="s">
        <v>456</v>
      </c>
      <c r="AB226" s="113">
        <v>1</v>
      </c>
    </row>
    <row r="227" spans="1:28" ht="12.75">
      <c r="A227" s="110">
        <v>69</v>
      </c>
      <c r="B227" s="111" t="s">
        <v>452</v>
      </c>
      <c r="C227" s="112" t="s">
        <v>469</v>
      </c>
      <c r="D227" s="118" t="s">
        <v>470</v>
      </c>
      <c r="E227" s="114">
        <v>1</v>
      </c>
      <c r="F227" s="113" t="s">
        <v>322</v>
      </c>
      <c r="G227" s="115">
        <v>0</v>
      </c>
      <c r="H227" s="115">
        <f t="shared" si="0"/>
        <v>0</v>
      </c>
      <c r="J227" s="115">
        <f t="shared" si="1"/>
        <v>0</v>
      </c>
      <c r="K227" s="116">
        <v>0.00025</v>
      </c>
      <c r="L227" s="116">
        <f t="shared" si="2"/>
        <v>0.00025</v>
      </c>
      <c r="O227" s="113">
        <v>20</v>
      </c>
      <c r="P227" s="113" t="s">
        <v>134</v>
      </c>
      <c r="V227" s="117" t="s">
        <v>307</v>
      </c>
      <c r="W227" s="114">
        <v>0.184</v>
      </c>
      <c r="Z227" s="112" t="s">
        <v>455</v>
      </c>
      <c r="AA227" s="112" t="s">
        <v>456</v>
      </c>
      <c r="AB227" s="113">
        <v>1</v>
      </c>
    </row>
    <row r="228" spans="1:28" ht="25.5">
      <c r="A228" s="110">
        <v>70</v>
      </c>
      <c r="B228" s="111" t="s">
        <v>452</v>
      </c>
      <c r="C228" s="112" t="s">
        <v>471</v>
      </c>
      <c r="D228" s="118" t="s">
        <v>472</v>
      </c>
      <c r="E228" s="114">
        <v>0.042</v>
      </c>
      <c r="F228" s="113" t="s">
        <v>156</v>
      </c>
      <c r="G228" s="115">
        <v>0</v>
      </c>
      <c r="H228" s="115">
        <f t="shared" si="0"/>
        <v>0</v>
      </c>
      <c r="J228" s="115">
        <f t="shared" si="1"/>
        <v>0</v>
      </c>
      <c r="O228" s="113">
        <v>20</v>
      </c>
      <c r="P228" s="113" t="s">
        <v>134</v>
      </c>
      <c r="V228" s="117" t="s">
        <v>307</v>
      </c>
      <c r="W228" s="114">
        <v>0.201</v>
      </c>
      <c r="Z228" s="112" t="s">
        <v>455</v>
      </c>
      <c r="AA228" s="112" t="s">
        <v>473</v>
      </c>
      <c r="AB228" s="113">
        <v>1</v>
      </c>
    </row>
    <row r="229" spans="4:23" ht="12.75">
      <c r="D229" s="129" t="s">
        <v>474</v>
      </c>
      <c r="E229" s="130">
        <f>J229</f>
        <v>0</v>
      </c>
      <c r="H229" s="130">
        <f>SUM(H218:H228)</f>
        <v>0</v>
      </c>
      <c r="I229" s="130">
        <f>SUM(I218:I228)</f>
        <v>0</v>
      </c>
      <c r="J229" s="130">
        <f>SUM(J218:J228)</f>
        <v>0</v>
      </c>
      <c r="L229" s="131">
        <f>SUM(L218:L228)</f>
        <v>0.04212</v>
      </c>
      <c r="N229" s="132">
        <f>SUM(N218:N228)</f>
        <v>0</v>
      </c>
      <c r="W229" s="114">
        <f>SUM(W218:W228)</f>
        <v>4.247</v>
      </c>
    </row>
    <row r="231" ht="12.75">
      <c r="B231" s="112" t="s">
        <v>475</v>
      </c>
    </row>
    <row r="232" spans="1:28" ht="12.75">
      <c r="A232" s="110">
        <v>71</v>
      </c>
      <c r="B232" s="111" t="s">
        <v>476</v>
      </c>
      <c r="C232" s="112" t="s">
        <v>477</v>
      </c>
      <c r="D232" s="118" t="s">
        <v>478</v>
      </c>
      <c r="E232" s="114">
        <v>8</v>
      </c>
      <c r="F232" s="113" t="s">
        <v>322</v>
      </c>
      <c r="G232" s="115">
        <v>0</v>
      </c>
      <c r="H232" s="115">
        <f>ROUND(E232*G232,2)</f>
        <v>0</v>
      </c>
      <c r="J232" s="115">
        <f>ROUND(E232*G232,2)</f>
        <v>0</v>
      </c>
      <c r="O232" s="113">
        <v>20</v>
      </c>
      <c r="P232" s="113" t="s">
        <v>134</v>
      </c>
      <c r="V232" s="117" t="s">
        <v>307</v>
      </c>
      <c r="W232" s="114">
        <v>3.888</v>
      </c>
      <c r="Z232" s="112" t="s">
        <v>479</v>
      </c>
      <c r="AA232" s="112" t="s">
        <v>480</v>
      </c>
      <c r="AB232" s="113">
        <v>7</v>
      </c>
    </row>
    <row r="233" spans="4:22" ht="12.75">
      <c r="D233" s="118" t="s">
        <v>481</v>
      </c>
      <c r="V233" s="117" t="s">
        <v>0</v>
      </c>
    </row>
    <row r="234" spans="1:28" ht="25.5">
      <c r="A234" s="110">
        <v>72</v>
      </c>
      <c r="B234" s="111" t="s">
        <v>160</v>
      </c>
      <c r="C234" s="112" t="s">
        <v>482</v>
      </c>
      <c r="D234" s="118" t="s">
        <v>483</v>
      </c>
      <c r="E234" s="114">
        <v>21</v>
      </c>
      <c r="F234" s="113" t="s">
        <v>484</v>
      </c>
      <c r="G234" s="115">
        <v>0</v>
      </c>
      <c r="I234" s="115">
        <f>ROUND(E234*G234,2)</f>
        <v>0</v>
      </c>
      <c r="J234" s="115">
        <f>ROUND(E234*G234,2)</f>
        <v>0</v>
      </c>
      <c r="K234" s="116">
        <v>0.001</v>
      </c>
      <c r="L234" s="116">
        <f>E234*K234</f>
        <v>0.021</v>
      </c>
      <c r="O234" s="113">
        <v>20</v>
      </c>
      <c r="P234" s="113" t="s">
        <v>134</v>
      </c>
      <c r="V234" s="117" t="s">
        <v>46</v>
      </c>
      <c r="W234" s="114">
        <v>5.838</v>
      </c>
      <c r="Z234" s="112" t="s">
        <v>485</v>
      </c>
      <c r="AA234" s="112" t="s">
        <v>134</v>
      </c>
      <c r="AB234" s="113">
        <v>2</v>
      </c>
    </row>
    <row r="235" spans="4:22" ht="12.75">
      <c r="D235" s="118" t="s">
        <v>486</v>
      </c>
      <c r="V235" s="117" t="s">
        <v>0</v>
      </c>
    </row>
    <row r="236" spans="4:22" ht="12.75">
      <c r="D236" s="118" t="s">
        <v>487</v>
      </c>
      <c r="V236" s="117" t="s">
        <v>0</v>
      </c>
    </row>
    <row r="237" spans="1:28" ht="25.5">
      <c r="A237" s="110">
        <v>73</v>
      </c>
      <c r="B237" s="111" t="s">
        <v>476</v>
      </c>
      <c r="C237" s="112" t="s">
        <v>488</v>
      </c>
      <c r="D237" s="118" t="s">
        <v>489</v>
      </c>
      <c r="E237" s="114">
        <v>0.021</v>
      </c>
      <c r="F237" s="113" t="s">
        <v>156</v>
      </c>
      <c r="G237" s="115">
        <v>0</v>
      </c>
      <c r="H237" s="115">
        <f>ROUND(E237*G237,2)</f>
        <v>0</v>
      </c>
      <c r="J237" s="115">
        <f>ROUND(E237*G237,2)</f>
        <v>0</v>
      </c>
      <c r="O237" s="113">
        <v>20</v>
      </c>
      <c r="P237" s="113" t="s">
        <v>134</v>
      </c>
      <c r="V237" s="117" t="s">
        <v>307</v>
      </c>
      <c r="W237" s="114">
        <v>0.063</v>
      </c>
      <c r="Z237" s="112" t="s">
        <v>479</v>
      </c>
      <c r="AA237" s="112" t="s">
        <v>490</v>
      </c>
      <c r="AB237" s="113">
        <v>1</v>
      </c>
    </row>
    <row r="238" spans="4:23" ht="12.75">
      <c r="D238" s="129" t="s">
        <v>491</v>
      </c>
      <c r="E238" s="130">
        <f>J238</f>
        <v>0</v>
      </c>
      <c r="H238" s="130">
        <f>SUM(H231:H237)</f>
        <v>0</v>
      </c>
      <c r="I238" s="130">
        <f>SUM(I231:I237)</f>
        <v>0</v>
      </c>
      <c r="J238" s="130">
        <f>SUM(J231:J237)</f>
        <v>0</v>
      </c>
      <c r="L238" s="131">
        <f>SUM(L231:L237)</f>
        <v>0.021</v>
      </c>
      <c r="N238" s="132">
        <f>SUM(N231:N237)</f>
        <v>0</v>
      </c>
      <c r="W238" s="114">
        <f>SUM(W231:W237)</f>
        <v>9.789</v>
      </c>
    </row>
    <row r="240" spans="4:23" ht="12.75">
      <c r="D240" s="129" t="s">
        <v>492</v>
      </c>
      <c r="E240" s="132">
        <f>J240</f>
        <v>0</v>
      </c>
      <c r="H240" s="130">
        <f>+H130+H169+H185+H216+H229+H238</f>
        <v>0</v>
      </c>
      <c r="I240" s="130">
        <f>+I130+I169+I185+I216+I229+I238</f>
        <v>0</v>
      </c>
      <c r="J240" s="130">
        <f>+J130+J169+J185+J216+J229+J238</f>
        <v>0</v>
      </c>
      <c r="L240" s="131">
        <f>+L130+L169+L185+L216+L229+L238</f>
        <v>2.13251923</v>
      </c>
      <c r="N240" s="132">
        <f>+N130+N169+N185+N216+N229+N238</f>
        <v>0.931</v>
      </c>
      <c r="W240" s="114">
        <f>+W130+W169+W185+W216+W229+W238</f>
        <v>130.429</v>
      </c>
    </row>
    <row r="242" ht="12.75">
      <c r="B242" s="128" t="s">
        <v>493</v>
      </c>
    </row>
    <row r="243" ht="12.75">
      <c r="B243" s="112" t="s">
        <v>494</v>
      </c>
    </row>
    <row r="244" spans="1:28" ht="12.75">
      <c r="A244" s="110">
        <v>74</v>
      </c>
      <c r="B244" s="111" t="s">
        <v>495</v>
      </c>
      <c r="C244" s="112" t="s">
        <v>496</v>
      </c>
      <c r="D244" s="118" t="s">
        <v>497</v>
      </c>
      <c r="E244" s="114">
        <v>8</v>
      </c>
      <c r="F244" s="113" t="s">
        <v>498</v>
      </c>
      <c r="G244" s="115">
        <v>0</v>
      </c>
      <c r="H244" s="115">
        <f>ROUND(E244*G244,2)</f>
        <v>0</v>
      </c>
      <c r="J244" s="115">
        <f>ROUND(E244*G244,2)</f>
        <v>0</v>
      </c>
      <c r="O244" s="113">
        <v>20</v>
      </c>
      <c r="P244" s="113" t="s">
        <v>134</v>
      </c>
      <c r="V244" s="117" t="s">
        <v>116</v>
      </c>
      <c r="W244" s="114">
        <v>8</v>
      </c>
      <c r="Z244" s="112" t="s">
        <v>499</v>
      </c>
      <c r="AA244" s="112" t="s">
        <v>500</v>
      </c>
      <c r="AB244" s="113">
        <v>7</v>
      </c>
    </row>
    <row r="245" spans="4:23" ht="12.75">
      <c r="D245" s="129" t="s">
        <v>501</v>
      </c>
      <c r="E245" s="130">
        <f>J245</f>
        <v>0</v>
      </c>
      <c r="H245" s="130">
        <f>SUM(H242:H244)</f>
        <v>0</v>
      </c>
      <c r="I245" s="130">
        <f>SUM(I242:I244)</f>
        <v>0</v>
      </c>
      <c r="J245" s="130">
        <f>SUM(J242:J244)</f>
        <v>0</v>
      </c>
      <c r="L245" s="131">
        <f>SUM(L242:L244)</f>
        <v>0</v>
      </c>
      <c r="N245" s="132">
        <f>SUM(N242:N244)</f>
        <v>0</v>
      </c>
      <c r="W245" s="114">
        <f>SUM(W242:W244)</f>
        <v>8</v>
      </c>
    </row>
    <row r="247" spans="4:23" ht="12.75">
      <c r="D247" s="129" t="s">
        <v>502</v>
      </c>
      <c r="E247" s="130">
        <f>J247</f>
        <v>0</v>
      </c>
      <c r="H247" s="130">
        <f>+H245</f>
        <v>0</v>
      </c>
      <c r="I247" s="130">
        <f>+I245</f>
        <v>0</v>
      </c>
      <c r="J247" s="130">
        <f>+J245</f>
        <v>0</v>
      </c>
      <c r="L247" s="131">
        <f>+L245</f>
        <v>0</v>
      </c>
      <c r="N247" s="132">
        <f>+N245</f>
        <v>0</v>
      </c>
      <c r="W247" s="114">
        <f>+W245</f>
        <v>8</v>
      </c>
    </row>
    <row r="249" spans="4:23" ht="12.75">
      <c r="D249" s="133" t="s">
        <v>503</v>
      </c>
      <c r="E249" s="130">
        <f>J249</f>
        <v>0</v>
      </c>
      <c r="H249" s="130">
        <f>+H123+H240+H247</f>
        <v>0</v>
      </c>
      <c r="I249" s="130">
        <f>+I123+I240+I247</f>
        <v>0</v>
      </c>
      <c r="J249" s="130">
        <f>+J123+J240+J247</f>
        <v>0</v>
      </c>
      <c r="L249" s="131">
        <f>+L123+L240+L247</f>
        <v>11.74312097</v>
      </c>
      <c r="N249" s="132">
        <f>+N123+N240+N247</f>
        <v>3.661</v>
      </c>
      <c r="W249" s="114">
        <f>+W123+W240+W247</f>
        <v>343.48900000000003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mihalova.monika</dc:creator>
  <cp:keywords/>
  <dc:description/>
  <cp:lastModifiedBy>mihalova.monika</cp:lastModifiedBy>
  <cp:lastPrinted>2009-07-13T08:33:26Z</cp:lastPrinted>
  <dcterms:created xsi:type="dcterms:W3CDTF">1999-04-06T07:39:42Z</dcterms:created>
  <dcterms:modified xsi:type="dcterms:W3CDTF">2021-07-08T07:11:41Z</dcterms:modified>
  <cp:category/>
  <cp:version/>
  <cp:contentType/>
  <cp:contentStatus/>
</cp:coreProperties>
</file>